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tryonpa2\AppData\Local\Microsoft\Windows\INetCache\Content.Outlook\UGW104HP\"/>
    </mc:Choice>
  </mc:AlternateContent>
  <xr:revisionPtr revIDLastSave="0" documentId="8_{6DE47F60-AA44-4623-9A1C-1155AC819668}" xr6:coauthVersionLast="47" xr6:coauthVersionMax="47" xr10:uidLastSave="{00000000-0000-0000-0000-000000000000}"/>
  <bookViews>
    <workbookView xWindow="28680" yWindow="-120" windowWidth="29040" windowHeight="15720" tabRatio="738"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benefits'!$A$1:$F$29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3" l="1"/>
  <c r="B14" i="3"/>
  <c r="B12" i="3"/>
  <c r="B13" i="3"/>
  <c r="B49" i="1" l="1"/>
  <c r="B17" i="13" s="1"/>
  <c r="D18" i="4"/>
  <c r="C26" i="3"/>
  <c r="C25" i="2"/>
  <c r="C36" i="1"/>
  <c r="C49" i="1"/>
  <c r="C14" i="1"/>
  <c r="B6" i="13"/>
  <c r="E60" i="13"/>
  <c r="C60" i="13"/>
  <c r="C20" i="4"/>
  <c r="F13" i="13" s="1"/>
  <c r="C19" i="4"/>
  <c r="F12" i="13" s="1"/>
  <c r="B60" i="13"/>
  <c r="B59" i="13"/>
  <c r="D59" i="13"/>
  <c r="B58" i="13"/>
  <c r="D58" i="13"/>
  <c r="F58" i="13" s="1"/>
  <c r="D25" i="2" s="1"/>
  <c r="D57" i="13"/>
  <c r="B57" i="13"/>
  <c r="D56" i="13"/>
  <c r="B56" i="13"/>
  <c r="D55" i="13"/>
  <c r="B55" i="13"/>
  <c r="B2" i="4"/>
  <c r="B3" i="4"/>
  <c r="B2" i="3"/>
  <c r="B3" i="3"/>
  <c r="B2" i="2"/>
  <c r="B3" i="2"/>
  <c r="B2" i="1"/>
  <c r="B3" i="1"/>
  <c r="C16" i="13"/>
  <c r="C17" i="13"/>
  <c r="B5" i="4"/>
  <c r="B4" i="4"/>
  <c r="B5" i="3"/>
  <c r="B4" i="3"/>
  <c r="B5" i="2"/>
  <c r="B4" i="2"/>
  <c r="B5" i="1"/>
  <c r="B4" i="1"/>
  <c r="C15" i="13"/>
  <c r="B36" i="1"/>
  <c r="B14" i="1"/>
  <c r="B15" i="13" s="1"/>
  <c r="B26" i="3"/>
  <c r="B13" i="13" s="1"/>
  <c r="B25" i="2"/>
  <c r="B12" i="13" s="1"/>
  <c r="F57" i="13" l="1"/>
  <c r="D49" i="1" s="1"/>
  <c r="F59" i="13"/>
  <c r="D26" i="3" s="1"/>
  <c r="F55" i="13"/>
  <c r="D14" i="1" s="1"/>
  <c r="B51" i="1"/>
  <c r="B16" i="13"/>
  <c r="B11" i="13" s="1"/>
  <c r="F56" i="13"/>
  <c r="D36" i="1" s="1"/>
  <c r="F60" i="13"/>
  <c r="E18" i="4" s="1"/>
  <c r="C18" i="4"/>
  <c r="F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<sst xmlns="http://schemas.openxmlformats.org/spreadsheetml/2006/main" count="326" uniqueCount="233">
  <si>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</si>
  <si>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</si>
  <si>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</si>
  <si>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</si>
  <si>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</si>
  <si>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</si>
  <si>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</si>
  <si>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</si>
  <si>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</si>
  <si>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</si>
  <si>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</si>
  <si>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</si>
  <si>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</si>
  <si>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</si>
  <si>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</si>
  <si>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</si>
  <si>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</si>
  <si>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</si>
  <si>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</si>
  <si>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</si>
  <si>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</si>
  <si>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</si>
  <si>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</si>
  <si>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</si>
  <si>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</si>
  <si>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</si>
  <si>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</si>
  <si>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</si>
  <si>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</si>
  <si>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</si>
  <si>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</si>
  <si>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</si>
  <si>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</si>
  <si>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</si>
  <si>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</si>
  <si>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</si>
  <si>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</si>
  <si>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</si>
  <si>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</si>
  <si>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</si>
  <si>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</si>
  <si>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</si>
  <si>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</si>
  <si>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</si>
  <si>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</si>
  <si>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</si>
  <si>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</si>
  <si>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</si>
  <si>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</si>
  <si>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</si>
  <si>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</si>
  <si>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</si>
  <si>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</si>
  <si>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Ministry for Ethnic Communites</t>
  </si>
  <si>
    <t>Secretary or Chief Executive**</t>
  </si>
  <si>
    <t>Mervin Singham</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</si>
  <si>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</si>
  <si>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</si>
  <si>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</si>
  <si>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</si>
  <si>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</si>
  <si>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</si>
  <si>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</si>
  <si>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</si>
  <si>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</si>
  <si>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</si>
  <si>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</si>
  <si>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</si>
  <si>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</si>
  <si>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excluding</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</si>
  <si>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</si>
  <si>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</si>
  <si>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</si>
  <si>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</si>
  <si>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</si>
  <si>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</si>
  <si>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</si>
  <si>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</si>
  <si>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</si>
  <si>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</si>
  <si>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</si>
  <si>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</si>
  <si>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</si>
  <si>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</si>
  <si>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</si>
  <si>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</si>
  <si>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</si>
  <si>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</si>
  <si>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</si>
  <si>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</si>
  <si>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</si>
  <si>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</si>
  <si>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</si>
  <si>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</si>
  <si>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</si>
  <si>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</si>
  <si>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</si>
  <si>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</si>
  <si>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</si>
  <si>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</si>
  <si>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</si>
  <si>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</si>
  <si>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</si>
  <si>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</si>
  <si>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</si>
  <si>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</si>
  <si>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</si>
  <si>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</si>
  <si>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</si>
  <si>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</si>
  <si>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</si>
  <si>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</si>
  <si>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</si>
  <si>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</si>
  <si>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</si>
  <si>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</si>
  <si>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</si>
  <si>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</si>
  <si>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</si>
  <si>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</si>
  <si>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</si>
  <si>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</si>
  <si>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</si>
  <si>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</si>
  <si>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</si>
  <si>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</si>
  <si>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</si>
  <si>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</si>
  <si>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</si>
  <si>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</si>
  <si>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19 - 21 July 2023</t>
  </si>
  <si>
    <t>Meetings with external stakeholders</t>
  </si>
  <si>
    <t>Flights, taxis, accommodation and meal for 1 person</t>
  </si>
  <si>
    <t>Auckland</t>
  </si>
  <si>
    <t>29 - 30 July 2023</t>
  </si>
  <si>
    <t xml:space="preserve">Attending Multi-Cultural Festival event </t>
  </si>
  <si>
    <t>Flights, taxis and accommodation for 1 person</t>
  </si>
  <si>
    <t>Christchurch</t>
  </si>
  <si>
    <t>Transitioning to C-Suite - Auckland Business School</t>
  </si>
  <si>
    <t>Flights(same day return) and taxis  for 1 person</t>
  </si>
  <si>
    <t>Women in Governance Summit 2023 - Panel Session</t>
  </si>
  <si>
    <t>30 Aug - 1 Sept 2023</t>
  </si>
  <si>
    <t>Diversity Works Award &amp; Dinner (30/8) and External stakeholders engagements</t>
  </si>
  <si>
    <t>6 - 7 Sept 2023</t>
  </si>
  <si>
    <t>Interfaith Leaders Meeting</t>
  </si>
  <si>
    <t>Flights, taxi and acccommodation for 1 person</t>
  </si>
  <si>
    <t>Keynote speak for Oranga Tamariki Asian Network and Stakeholder Engagements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</si>
  <si>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</si>
  <si>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</si>
  <si>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</si>
  <si>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</si>
  <si>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t>
  </si>
  <si>
    <t>Governor House, 1 Rugby Street, Wellington</t>
  </si>
  <si>
    <t xml:space="preserve">Lunch at Australian High Commission </t>
  </si>
  <si>
    <t>The Australian Residence, 15 Butavas Street, Khandallah</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</si>
  <si>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</si>
  <si>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</si>
  <si>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</si>
  <si>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</si>
  <si>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</si>
  <si>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</si>
  <si>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</si>
  <si>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</si>
  <si>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</si>
  <si>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</si>
  <si>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</si>
  <si>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</si>
  <si>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</si>
  <si>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Wellington</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</si>
  <si>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</si>
  <si>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</si>
  <si>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</si>
  <si>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</si>
  <si>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</si>
  <si>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</si>
  <si>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</si>
  <si>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</si>
  <si>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</si>
  <si>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</si>
  <si>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Koru Club membership</t>
  </si>
  <si>
    <t>Annual membership fees</t>
  </si>
  <si>
    <t>Phone and laptop</t>
  </si>
  <si>
    <t>Annual phone and data costs</t>
  </si>
  <si>
    <t>Harvard Business Review annual subscription</t>
  </si>
  <si>
    <t>Annual subscription</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</si>
  <si>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</si>
  <si>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</si>
  <si>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</si>
  <si>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</si>
  <si>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</si>
  <si>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</si>
  <si>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</si>
  <si>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</si>
  <si>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</si>
  <si>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</si>
  <si>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</si>
  <si>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 Jacquard Faux Fair Throw given at Christchurch Multicultural Festival (Celebration of Cultures), Christchurch </t>
  </si>
  <si>
    <t>IndianNZ Association of Christchurch</t>
  </si>
  <si>
    <t>Under $50</t>
  </si>
  <si>
    <t>Tall coffee mug, 2 organic loose leaf tea, pen and Lapcos Aqua Hydrating facemask</t>
  </si>
  <si>
    <t>Women on Boards</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</si>
  <si>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</si>
  <si>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</si>
  <si>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</si>
  <si>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</si>
  <si>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</si>
  <si>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</si>
  <si>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Flight (one-way), taxi and acccommodation for 1 person</t>
  </si>
  <si>
    <t>Stakeholders Engagements</t>
  </si>
  <si>
    <t>15  - 16 February 2024</t>
  </si>
  <si>
    <t>Stakeholders Engagements and attending the opening of a new community centre (Jamatkhana)</t>
  </si>
  <si>
    <t xml:space="preserve">Accompanying Minister Lee for Ethnic Businesses </t>
  </si>
  <si>
    <t>12-13 March 2024</t>
  </si>
  <si>
    <t>14 - 16 March 2024</t>
  </si>
  <si>
    <t>Inaugural Unity Summit 2024 and 5th Anniversary of 15 March Tragedy</t>
  </si>
  <si>
    <t>Eid Event at Parliament</t>
  </si>
  <si>
    <t>Parliament House to home</t>
  </si>
  <si>
    <t>22 - 23 May 2024</t>
  </si>
  <si>
    <t>ELT meeting with Auckland stakeholders</t>
  </si>
  <si>
    <t>Stakeholder Engagements for Business Symposium</t>
  </si>
  <si>
    <t>Multicultural NZ Grand Community Dinner and Awards</t>
  </si>
  <si>
    <t>Community Dinner</t>
  </si>
  <si>
    <t>29 - 1 March 2024</t>
  </si>
  <si>
    <t>No information to disclose</t>
  </si>
  <si>
    <t>Natraj School of Dance 25th Anniversry Dance Production</t>
  </si>
  <si>
    <t>Natraj School of Dance</t>
  </si>
  <si>
    <t>Wellington Opening Night at Show Me Shorts Film Festival</t>
  </si>
  <si>
    <t>Show Me Shorts Film Festival</t>
  </si>
  <si>
    <t>An evening with Barton and Brodsky in association with Chamber Music New Zealand</t>
  </si>
  <si>
    <t>Australian High Commission</t>
  </si>
  <si>
    <t>Wellington Phoenix's annual Football for all launch for the upcoming 2024-25 season</t>
  </si>
  <si>
    <t>Wellington Phoenix Community Lounge</t>
  </si>
  <si>
    <t>Dinner with Hon Anthony Albanese MP, Prime Minister of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</si>
</sst>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C00000"/>
      <name val="Arial"/>
      <family val="2"/>
    </font>
    <font>
      <sz val="10"/>
      <color rgb="FF008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0"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1" fillId="0" borderId="5" xfId="2" applyNumberFormat="1" applyFont="1" applyBorder="1" applyAlignment="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0" fillId="0" borderId="0" xfId="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167" fontId="15" fillId="9" borderId="3" xfId="0" applyNumberFormat="1" applyFont="1" applyFill="1" applyBorder="1" applyAlignment="1" applyProtection="1">
      <alignment horizontal="left" vertical="center"/>
      <protection locked="0"/>
    </xf>
    <xf numFmtId="0" fontId="40" fillId="0" borderId="0" xfId="0" applyFont="1" applyAlignment="1">
      <alignment wrapText="1"/>
    </xf>
    <xf numFmtId="0" fontId="40" fillId="0" borderId="0" xfId="0" applyFont="1" applyProtection="1">
      <protection locked="0"/>
    </xf>
    <xf numFmtId="167" fontId="15" fillId="10" borderId="3" xfId="0" applyNumberFormat="1" applyFont="1" applyFill="1" applyBorder="1" applyAlignment="1" applyProtection="1">
      <alignment horizontal="right" vertical="center"/>
      <protection locked="0"/>
    </xf>
    <xf numFmtId="0" fontId="0" fillId="10" borderId="0" xfId="0" applyFill="1" applyProtection="1">
      <protection locked="0"/>
    </xf>
    <xf numFmtId="0" fontId="41" fillId="0" borderId="0" xfId="0" applyFont="1" applyProtection="1">
      <protection locked="0"/>
    </xf>
    <xf numFmtId="0" fontId="0" fillId="11" borderId="0" xfId="0" applyFill="1" applyProtection="1">
      <protection locked="0"/>
    </xf>
    <xf numFmtId="0" fontId="15" fillId="10" borderId="5" xfId="0" applyFont="1" applyFill="1" applyBorder="1" applyAlignment="1" applyProtection="1">
      <alignment horizontal="left" vertical="center" wrapText="1"/>
      <protection locked="0"/>
    </xf>
    <xf numFmtId="0" fontId="15" fillId="0" borderId="0" xfId="0" applyFont="1" applyProtection="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8000"/>
      <color rgb="FF006600"/>
      <color rgb="FF00FF00"/>
      <color rgb="FFCCFF66"/>
      <color rgb="FFFF99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4" zoomScaleNormal="100" workbookViewId="0">
      <selection activeCell="A31" sqref="A31"/>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9" t="s">
        <v>1</v>
      </c>
    </row>
    <row r="3" spans="1:2" ht="17.25" customHeight="1" x14ac:dyDescent="0.3"/>
    <row r="4" spans="1:2" ht="23.25" customHeight="1" x14ac:dyDescent="0.3">
      <c r="A4" s="125"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8"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51"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27" t="s">
        <v>46</v>
      </c>
    </row>
    <row r="55" spans="1:1" ht="17.25" customHeight="1" x14ac:dyDescent="0.3">
      <c r="A55" s="50" t="s">
        <v>47</v>
      </c>
    </row>
    <row r="56" spans="1:1" ht="17.25" customHeight="1" x14ac:dyDescent="0.3">
      <c r="A56" s="51" t="s">
        <v>48</v>
      </c>
    </row>
    <row r="57" spans="1:1" ht="17.25" customHeight="1" x14ac:dyDescent="0.3">
      <c r="A57" s="51" t="s">
        <v>49</v>
      </c>
    </row>
    <row r="58" spans="1:1" ht="17.25" customHeight="1" x14ac:dyDescent="0.3">
      <c r="A58" s="126"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26953125" hidden="1" customWidth="1"/>
    <col min="12" max="16384" width="9.26953125" hidden="1"/>
  </cols>
  <sheetData>
    <row r="1" spans="1:11" ht="26.25" customHeight="1" x14ac:dyDescent="0.25">
      <c r="A1" s="141" t="s">
        <v>51</v>
      </c>
      <c r="B1" s="141"/>
      <c r="C1" s="141"/>
      <c r="D1" s="141"/>
      <c r="E1" s="141"/>
      <c r="F1" s="141"/>
      <c r="G1" s="17"/>
      <c r="H1" s="17"/>
      <c r="I1" s="17"/>
      <c r="J1" s="17"/>
      <c r="K1" s="17"/>
    </row>
    <row r="2" spans="1:11" ht="21" customHeight="1" x14ac:dyDescent="0.25">
      <c r="A2" s="3" t="s">
        <v>52</v>
      </c>
      <c r="B2" s="142" t="s">
        <v>53</v>
      </c>
      <c r="C2" s="142"/>
      <c r="D2" s="142"/>
      <c r="E2" s="142"/>
      <c r="F2" s="142"/>
      <c r="G2" s="17"/>
      <c r="H2" s="17"/>
      <c r="I2" s="17"/>
      <c r="J2" s="17"/>
      <c r="K2" s="17"/>
    </row>
    <row r="3" spans="1:11" ht="15.5" x14ac:dyDescent="0.25">
      <c r="A3" s="3" t="s">
        <v>54</v>
      </c>
      <c r="B3" s="142" t="s">
        <v>55</v>
      </c>
      <c r="C3" s="142"/>
      <c r="D3" s="142"/>
      <c r="E3" s="142"/>
      <c r="F3" s="142"/>
      <c r="G3" s="17"/>
      <c r="H3" s="17"/>
      <c r="I3" s="17"/>
      <c r="J3" s="17"/>
      <c r="K3" s="17"/>
    </row>
    <row r="4" spans="1:11" ht="21" customHeight="1" x14ac:dyDescent="0.25">
      <c r="A4" s="3" t="s">
        <v>56</v>
      </c>
      <c r="B4" s="143">
        <v>45108</v>
      </c>
      <c r="C4" s="143"/>
      <c r="D4" s="143"/>
      <c r="E4" s="143"/>
      <c r="F4" s="143"/>
      <c r="G4" s="17"/>
      <c r="H4" s="17"/>
      <c r="I4" s="17"/>
      <c r="J4" s="17"/>
      <c r="K4" s="17"/>
    </row>
    <row r="5" spans="1:11" ht="21" customHeight="1" x14ac:dyDescent="0.25">
      <c r="A5" s="3" t="s">
        <v>57</v>
      </c>
      <c r="B5" s="143">
        <v>45473</v>
      </c>
      <c r="C5" s="143"/>
      <c r="D5" s="143"/>
      <c r="E5" s="143"/>
      <c r="F5" s="143"/>
      <c r="G5" s="17"/>
      <c r="H5" s="17"/>
      <c r="I5" s="17"/>
      <c r="J5" s="17"/>
      <c r="K5" s="17"/>
    </row>
    <row r="6" spans="1:11" ht="21" customHeight="1" x14ac:dyDescent="0.25">
      <c r="A6" s="3" t="s">
        <v>58</v>
      </c>
      <c r="B6" s="140" t="str">
        <f>IF(AND(Travel!B7&lt;&gt;A30,Hospitality!B7&lt;&gt;A30,'All other expenses'!B7&lt;&gt;A30,'Gifts and benefits'!B7&lt;&gt;A30),A31,IF(AND(Travel!B7=A30,Hospitality!B7=A30,'All other expenses'!B7=A30,'Gifts and benefits'!B7=A30),A33,A32))</f>
        <v>Some data and totals have not yet been checked and confirmed</v>
      </c>
      <c r="C6" s="140"/>
      <c r="D6" s="140"/>
      <c r="E6" s="140"/>
      <c r="F6" s="140"/>
      <c r="G6" s="23"/>
      <c r="H6" s="17"/>
      <c r="I6" s="17"/>
      <c r="J6" s="17"/>
      <c r="K6" s="17"/>
    </row>
    <row r="7" spans="1:11" ht="31" x14ac:dyDescent="0.25">
      <c r="A7" s="3" t="s">
        <v>59</v>
      </c>
      <c r="B7" s="139" t="s">
        <v>60</v>
      </c>
      <c r="C7" s="139"/>
      <c r="D7" s="139"/>
      <c r="E7" s="139"/>
      <c r="F7" s="139"/>
      <c r="G7" s="23"/>
      <c r="H7" s="17"/>
      <c r="I7" s="17"/>
      <c r="J7" s="17"/>
      <c r="K7" s="17"/>
    </row>
    <row r="8" spans="1:11" ht="25.5" customHeight="1" x14ac:dyDescent="0.25">
      <c r="A8" s="3" t="s">
        <v>61</v>
      </c>
      <c r="B8" s="139" t="s">
        <v>55</v>
      </c>
      <c r="C8" s="139"/>
      <c r="D8" s="139"/>
      <c r="E8" s="139"/>
      <c r="F8" s="139"/>
      <c r="G8" s="23"/>
      <c r="H8" s="17"/>
      <c r="I8" s="17"/>
      <c r="J8" s="17"/>
      <c r="K8" s="17"/>
    </row>
    <row r="9" spans="1:11" ht="66.75" customHeight="1" x14ac:dyDescent="0.25">
      <c r="A9" s="138" t="s">
        <v>63</v>
      </c>
      <c r="B9" s="138"/>
      <c r="C9" s="138"/>
      <c r="D9" s="138"/>
      <c r="E9" s="138"/>
      <c r="F9" s="138"/>
      <c r="G9" s="23"/>
      <c r="H9" s="17"/>
      <c r="I9" s="17"/>
      <c r="J9" s="17"/>
      <c r="K9" s="17"/>
    </row>
    <row r="10" spans="1:11" s="92" customFormat="1" ht="36" customHeight="1" x14ac:dyDescent="0.3">
      <c r="A10" s="86" t="s">
        <v>64</v>
      </c>
      <c r="B10" s="87" t="s">
        <v>65</v>
      </c>
      <c r="C10" s="87" t="s">
        <v>66</v>
      </c>
      <c r="D10" s="88"/>
      <c r="E10" s="89" t="s">
        <v>29</v>
      </c>
      <c r="F10" s="90" t="s">
        <v>67</v>
      </c>
      <c r="G10" s="91"/>
      <c r="H10" s="91"/>
      <c r="I10" s="91"/>
      <c r="J10" s="91"/>
      <c r="K10" s="91"/>
    </row>
    <row r="11" spans="1:11" ht="27.75" customHeight="1" x14ac:dyDescent="0.35">
      <c r="A11" s="8" t="s">
        <v>68</v>
      </c>
      <c r="B11" s="59">
        <f>B15+B16+B17</f>
        <v>11637.740000000002</v>
      </c>
      <c r="C11" s="65" t="s">
        <v>69</v>
      </c>
      <c r="D11" s="6"/>
      <c r="E11" s="8" t="s">
        <v>70</v>
      </c>
      <c r="F11" s="33">
        <f>'Gifts and benefits'!C18</f>
        <v>6</v>
      </c>
      <c r="G11" s="29"/>
      <c r="H11" s="29"/>
      <c r="I11" s="29"/>
      <c r="J11" s="29"/>
      <c r="K11" s="29"/>
    </row>
    <row r="12" spans="1:11" ht="27.75" customHeight="1" x14ac:dyDescent="0.35">
      <c r="A12" s="8" t="s">
        <v>24</v>
      </c>
      <c r="B12" s="59">
        <f>Hospitality!B25</f>
        <v>0</v>
      </c>
      <c r="C12" s="65" t="s">
        <v>69</v>
      </c>
      <c r="D12" s="6"/>
      <c r="E12" s="8" t="s">
        <v>71</v>
      </c>
      <c r="F12" s="33">
        <f>'Gifts and benefits'!C19</f>
        <v>2</v>
      </c>
      <c r="G12" s="29"/>
      <c r="H12" s="29"/>
      <c r="I12" s="29"/>
      <c r="J12" s="29"/>
      <c r="K12" s="29"/>
    </row>
    <row r="13" spans="1:11" ht="27.75" customHeight="1" x14ac:dyDescent="0.25">
      <c r="A13" s="8" t="s">
        <v>72</v>
      </c>
      <c r="B13" s="59">
        <f>'All other expenses'!B26</f>
        <v>1469.7391304347827</v>
      </c>
      <c r="C13" s="65" t="s">
        <v>69</v>
      </c>
      <c r="D13" s="6"/>
      <c r="E13" s="8" t="s">
        <v>73</v>
      </c>
      <c r="F13" s="33">
        <f>'Gifts and benefits'!C20</f>
        <v>4</v>
      </c>
      <c r="G13" s="17"/>
      <c r="H13" s="17"/>
      <c r="I13" s="17"/>
      <c r="J13" s="17"/>
      <c r="K13" s="17"/>
    </row>
    <row r="14" spans="1:11" ht="12.75" customHeight="1" x14ac:dyDescent="0.25">
      <c r="A14" s="7"/>
      <c r="B14" s="60"/>
      <c r="C14" s="66"/>
      <c r="D14" s="34"/>
      <c r="E14" s="6"/>
      <c r="F14" s="35"/>
      <c r="G14" s="17"/>
      <c r="H14" s="17"/>
      <c r="I14" s="17"/>
      <c r="J14" s="17"/>
      <c r="K14" s="17"/>
    </row>
    <row r="15" spans="1:11" ht="27.75" customHeight="1" x14ac:dyDescent="0.25">
      <c r="A15" s="9" t="s">
        <v>74</v>
      </c>
      <c r="B15" s="61">
        <f>Travel!B14</f>
        <v>0</v>
      </c>
      <c r="C15" s="67" t="str">
        <f>C11</f>
        <v>excluding</v>
      </c>
      <c r="D15" s="6"/>
      <c r="E15" s="6"/>
      <c r="F15" s="35"/>
      <c r="G15" s="17"/>
      <c r="H15" s="17"/>
      <c r="I15" s="17"/>
      <c r="J15" s="17"/>
      <c r="K15" s="17"/>
    </row>
    <row r="16" spans="1:11" ht="27.75" customHeight="1" x14ac:dyDescent="0.25">
      <c r="A16" s="9" t="s">
        <v>75</v>
      </c>
      <c r="B16" s="61">
        <f>Travel!B36</f>
        <v>11548.440000000002</v>
      </c>
      <c r="C16" s="67" t="str">
        <f>C11</f>
        <v>excluding</v>
      </c>
      <c r="D16" s="36"/>
      <c r="E16" s="6"/>
      <c r="F16" s="37"/>
      <c r="G16" s="17"/>
      <c r="H16" s="17"/>
      <c r="I16" s="17"/>
      <c r="J16" s="17"/>
      <c r="K16" s="17"/>
    </row>
    <row r="17" spans="1:11" ht="27.75" customHeight="1" x14ac:dyDescent="0.25">
      <c r="A17" s="9" t="s">
        <v>76</v>
      </c>
      <c r="B17" s="61">
        <f>Travel!B49</f>
        <v>89.3</v>
      </c>
      <c r="C17" s="67" t="str">
        <f>C11</f>
        <v>excluding</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77</v>
      </c>
      <c r="B19" s="19"/>
      <c r="C19" s="17"/>
      <c r="D19" s="17"/>
      <c r="E19" s="17"/>
      <c r="F19" s="17"/>
      <c r="G19" s="17"/>
      <c r="H19" s="17"/>
      <c r="I19" s="17"/>
      <c r="J19" s="17"/>
      <c r="K19" s="17"/>
    </row>
    <row r="20" spans="1:11" x14ac:dyDescent="0.25">
      <c r="A20" s="20" t="s">
        <v>78</v>
      </c>
      <c r="D20" s="17"/>
      <c r="E20" s="17"/>
      <c r="F20" s="17"/>
      <c r="G20" s="17"/>
      <c r="H20" s="17"/>
      <c r="I20" s="17"/>
      <c r="J20" s="17"/>
      <c r="K20" s="17"/>
    </row>
    <row r="21" spans="1:11" ht="12.75" customHeight="1" x14ac:dyDescent="0.25">
      <c r="A21" s="20" t="s">
        <v>79</v>
      </c>
      <c r="D21" s="17"/>
      <c r="E21" s="17"/>
      <c r="F21" s="17"/>
      <c r="G21" s="17"/>
      <c r="H21" s="17"/>
      <c r="I21" s="17"/>
      <c r="J21" s="17"/>
      <c r="K21" s="17"/>
    </row>
    <row r="22" spans="1:11" ht="12.75" customHeight="1" x14ac:dyDescent="0.25">
      <c r="A22" s="20" t="s">
        <v>80</v>
      </c>
      <c r="D22" s="17"/>
      <c r="E22" s="17"/>
      <c r="F22" s="17"/>
      <c r="G22" s="17"/>
      <c r="H22" s="17"/>
      <c r="I22" s="17"/>
      <c r="J22" s="17"/>
      <c r="K22" s="17"/>
    </row>
    <row r="23" spans="1:11" ht="12.75" customHeight="1" x14ac:dyDescent="0.25">
      <c r="A23" s="20" t="s">
        <v>81</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82</v>
      </c>
      <c r="B25" s="13"/>
      <c r="C25" s="13"/>
      <c r="D25" s="13"/>
      <c r="E25" s="13"/>
      <c r="F25" s="13"/>
      <c r="G25" s="17"/>
      <c r="H25" s="17"/>
      <c r="I25" s="17"/>
      <c r="J25" s="17"/>
      <c r="K25" s="17"/>
    </row>
    <row r="26" spans="1:11" ht="12.75" hidden="1" customHeight="1" x14ac:dyDescent="0.25">
      <c r="A26" s="11" t="s">
        <v>83</v>
      </c>
      <c r="B26" s="4"/>
      <c r="C26" s="4"/>
      <c r="D26" s="11"/>
      <c r="E26" s="11"/>
      <c r="F26" s="11"/>
      <c r="G26" s="17"/>
      <c r="H26" s="17"/>
      <c r="I26" s="17"/>
      <c r="J26" s="17"/>
      <c r="K26" s="17"/>
    </row>
    <row r="27" spans="1:11" hidden="1" x14ac:dyDescent="0.25">
      <c r="A27" s="10" t="s">
        <v>84</v>
      </c>
      <c r="B27" s="10"/>
      <c r="C27" s="10"/>
      <c r="D27" s="10"/>
      <c r="E27" s="10"/>
      <c r="F27" s="10"/>
      <c r="G27" s="17"/>
      <c r="H27" s="17"/>
      <c r="I27" s="17"/>
      <c r="J27" s="17"/>
      <c r="K27" s="17"/>
    </row>
    <row r="28" spans="1:11" hidden="1" x14ac:dyDescent="0.25">
      <c r="A28" s="10" t="s">
        <v>85</v>
      </c>
      <c r="B28" s="10"/>
      <c r="C28" s="10"/>
      <c r="D28" s="10"/>
      <c r="E28" s="10"/>
      <c r="F28" s="10"/>
      <c r="G28" s="17"/>
      <c r="H28" s="17"/>
      <c r="I28" s="17"/>
      <c r="J28" s="17"/>
      <c r="K28" s="17"/>
    </row>
    <row r="29" spans="1:11" hidden="1" x14ac:dyDescent="0.25">
      <c r="A29" s="11" t="s">
        <v>86</v>
      </c>
      <c r="B29" s="11"/>
      <c r="C29" s="11"/>
      <c r="D29" s="11"/>
      <c r="E29" s="11"/>
      <c r="F29" s="11"/>
      <c r="G29" s="17"/>
      <c r="H29" s="17"/>
      <c r="I29" s="17"/>
      <c r="J29" s="17"/>
      <c r="K29" s="17"/>
    </row>
    <row r="30" spans="1:11" hidden="1" x14ac:dyDescent="0.25">
      <c r="A30" s="11" t="s">
        <v>87</v>
      </c>
      <c r="B30" s="11"/>
      <c r="C30" s="11"/>
      <c r="D30" s="11"/>
      <c r="E30" s="11"/>
      <c r="F30" s="11"/>
      <c r="G30" s="17"/>
      <c r="H30" s="17"/>
      <c r="I30" s="17"/>
      <c r="J30" s="17"/>
      <c r="K30" s="17"/>
    </row>
    <row r="31" spans="1:11" hidden="1" x14ac:dyDescent="0.25">
      <c r="A31" s="10" t="s">
        <v>88</v>
      </c>
      <c r="B31" s="10"/>
      <c r="C31" s="10"/>
      <c r="D31" s="10"/>
      <c r="E31" s="10"/>
      <c r="F31" s="10"/>
      <c r="G31" s="17"/>
      <c r="H31" s="17"/>
      <c r="I31" s="17"/>
      <c r="J31" s="17"/>
      <c r="K31" s="17"/>
    </row>
    <row r="32" spans="1:11" hidden="1" x14ac:dyDescent="0.25">
      <c r="A32" s="10" t="s">
        <v>89</v>
      </c>
      <c r="B32" s="10"/>
      <c r="C32" s="10"/>
      <c r="D32" s="10"/>
      <c r="E32" s="10"/>
      <c r="F32" s="10"/>
      <c r="G32" s="17"/>
      <c r="H32" s="17"/>
      <c r="I32" s="17"/>
      <c r="J32" s="17"/>
      <c r="K32" s="17"/>
    </row>
    <row r="33" spans="1:11" hidden="1" x14ac:dyDescent="0.25">
      <c r="A33" s="10" t="s">
        <v>90</v>
      </c>
      <c r="B33" s="10"/>
      <c r="C33" s="10"/>
      <c r="D33" s="10"/>
      <c r="E33" s="10"/>
      <c r="F33" s="10"/>
      <c r="G33" s="17"/>
      <c r="H33" s="17"/>
      <c r="I33" s="17"/>
      <c r="J33" s="17"/>
      <c r="K33" s="17"/>
    </row>
    <row r="34" spans="1:11" hidden="1" x14ac:dyDescent="0.25">
      <c r="A34" s="11" t="s">
        <v>91</v>
      </c>
      <c r="B34" s="11"/>
      <c r="C34" s="11"/>
      <c r="D34" s="11"/>
      <c r="E34" s="11"/>
      <c r="F34" s="11"/>
      <c r="G34" s="17"/>
      <c r="H34" s="17"/>
      <c r="I34" s="17"/>
      <c r="J34" s="17"/>
      <c r="K34" s="17"/>
    </row>
    <row r="35" spans="1:11" hidden="1" x14ac:dyDescent="0.25">
      <c r="A35" s="11" t="s">
        <v>92</v>
      </c>
      <c r="B35" s="11"/>
      <c r="C35" s="11"/>
      <c r="D35" s="11"/>
      <c r="E35" s="11"/>
      <c r="F35" s="11"/>
      <c r="G35" s="17"/>
      <c r="H35" s="17"/>
      <c r="I35" s="17"/>
      <c r="J35" s="17"/>
      <c r="K35" s="17"/>
    </row>
    <row r="36" spans="1:11" hidden="1" x14ac:dyDescent="0.25">
      <c r="A36" s="10" t="s">
        <v>60</v>
      </c>
      <c r="B36" s="63"/>
      <c r="C36" s="63"/>
      <c r="D36" s="63"/>
      <c r="E36" s="63"/>
      <c r="F36" s="63"/>
      <c r="G36" s="17"/>
      <c r="H36" s="17"/>
      <c r="I36" s="17"/>
      <c r="J36" s="17"/>
      <c r="K36" s="17"/>
    </row>
    <row r="37" spans="1:11" hidden="1" x14ac:dyDescent="0.25">
      <c r="A37" s="10" t="s">
        <v>93</v>
      </c>
      <c r="B37" s="63"/>
      <c r="C37" s="63"/>
      <c r="D37" s="63"/>
      <c r="E37" s="63"/>
      <c r="F37" s="63"/>
      <c r="G37" s="17"/>
      <c r="H37" s="17"/>
      <c r="I37" s="17"/>
      <c r="J37" s="17"/>
      <c r="K37" s="17"/>
    </row>
    <row r="38" spans="1:11" hidden="1" x14ac:dyDescent="0.25">
      <c r="A38" s="10" t="s">
        <v>62</v>
      </c>
      <c r="B38" s="63"/>
      <c r="C38" s="63"/>
      <c r="D38" s="63"/>
      <c r="E38" s="63"/>
      <c r="F38" s="63"/>
      <c r="G38" s="17"/>
      <c r="H38" s="17"/>
      <c r="I38" s="17"/>
      <c r="J38" s="17"/>
      <c r="K38" s="17"/>
    </row>
    <row r="39" spans="1:11" hidden="1" x14ac:dyDescent="0.25">
      <c r="A39" s="11" t="s">
        <v>94</v>
      </c>
      <c r="B39" s="4"/>
      <c r="C39" s="4"/>
      <c r="D39" s="4"/>
      <c r="E39" s="4"/>
      <c r="F39" s="4"/>
      <c r="G39" s="17"/>
      <c r="H39" s="17"/>
      <c r="I39" s="17"/>
      <c r="J39" s="17"/>
      <c r="K39" s="17"/>
    </row>
    <row r="40" spans="1:11" hidden="1" x14ac:dyDescent="0.25">
      <c r="A40" s="4" t="s">
        <v>95</v>
      </c>
      <c r="B40" s="4"/>
      <c r="C40" s="4"/>
      <c r="D40" s="4"/>
      <c r="E40" s="4"/>
      <c r="F40" s="4"/>
      <c r="G40" s="17"/>
      <c r="H40" s="17"/>
      <c r="I40" s="17"/>
      <c r="J40" s="17"/>
      <c r="K40" s="17"/>
    </row>
    <row r="41" spans="1:11" hidden="1" x14ac:dyDescent="0.25">
      <c r="A41" s="4" t="s">
        <v>96</v>
      </c>
      <c r="B41" s="4"/>
      <c r="C41" s="4"/>
      <c r="D41" s="4"/>
      <c r="E41" s="4"/>
      <c r="F41" s="4"/>
      <c r="G41" s="17"/>
      <c r="H41" s="17"/>
      <c r="I41" s="17"/>
      <c r="J41" s="17"/>
      <c r="K41" s="17"/>
    </row>
    <row r="42" spans="1:11" hidden="1" x14ac:dyDescent="0.25">
      <c r="A42" s="4" t="s">
        <v>97</v>
      </c>
      <c r="B42" s="4"/>
      <c r="C42" s="4"/>
      <c r="D42" s="4"/>
      <c r="E42" s="4"/>
      <c r="F42" s="4"/>
      <c r="G42" s="17"/>
      <c r="H42" s="17"/>
      <c r="I42" s="17"/>
      <c r="J42" s="17"/>
      <c r="K42" s="17"/>
    </row>
    <row r="43" spans="1:11" hidden="1" x14ac:dyDescent="0.25">
      <c r="A43" s="4" t="s">
        <v>98</v>
      </c>
      <c r="B43" s="4"/>
      <c r="C43" s="4"/>
      <c r="D43" s="4"/>
      <c r="E43" s="4"/>
      <c r="F43" s="4"/>
      <c r="G43" s="17"/>
      <c r="H43" s="17"/>
      <c r="I43" s="17"/>
      <c r="J43" s="17"/>
      <c r="K43" s="17"/>
    </row>
    <row r="44" spans="1:11" hidden="1" x14ac:dyDescent="0.25">
      <c r="A44" s="4" t="s">
        <v>99</v>
      </c>
      <c r="B44" s="4"/>
      <c r="C44" s="4"/>
      <c r="D44" s="4"/>
      <c r="E44" s="4"/>
      <c r="F44" s="4"/>
      <c r="G44" s="17"/>
      <c r="H44" s="17"/>
      <c r="I44" s="17"/>
      <c r="J44" s="17"/>
      <c r="K44" s="17"/>
    </row>
    <row r="45" spans="1:11" hidden="1" x14ac:dyDescent="0.25">
      <c r="A45" s="64" t="s">
        <v>100</v>
      </c>
      <c r="B45" s="63"/>
      <c r="C45" s="63"/>
      <c r="D45" s="63"/>
      <c r="E45" s="63"/>
      <c r="F45" s="63"/>
      <c r="G45" s="17"/>
      <c r="H45" s="17"/>
      <c r="I45" s="17"/>
      <c r="J45" s="17"/>
      <c r="K45" s="17"/>
    </row>
    <row r="46" spans="1:11" hidden="1" x14ac:dyDescent="0.25">
      <c r="A46" s="63" t="s">
        <v>101</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102</v>
      </c>
      <c r="B48" s="63"/>
      <c r="C48" s="63"/>
      <c r="D48" s="63"/>
      <c r="E48" s="63"/>
      <c r="F48" s="63"/>
      <c r="G48" s="17"/>
      <c r="H48" s="17"/>
      <c r="I48" s="17"/>
      <c r="J48" s="17"/>
      <c r="K48" s="17"/>
    </row>
    <row r="49" spans="1:11" ht="25" hidden="1" x14ac:dyDescent="0.25">
      <c r="A49" s="80" t="s">
        <v>103</v>
      </c>
      <c r="B49" s="63"/>
      <c r="C49" s="63"/>
      <c r="D49" s="63"/>
      <c r="E49" s="63"/>
      <c r="F49" s="63"/>
      <c r="G49" s="17"/>
      <c r="H49" s="17"/>
      <c r="I49" s="17"/>
      <c r="J49" s="17"/>
      <c r="K49" s="17"/>
    </row>
    <row r="50" spans="1:11" ht="25" hidden="1" x14ac:dyDescent="0.25">
      <c r="A50" s="81" t="s">
        <v>104</v>
      </c>
      <c r="B50" s="4"/>
      <c r="C50" s="4"/>
      <c r="D50" s="4"/>
      <c r="E50" s="4"/>
      <c r="F50" s="4"/>
      <c r="G50" s="17"/>
      <c r="H50" s="17"/>
      <c r="I50" s="17"/>
      <c r="J50" s="17"/>
      <c r="K50" s="17"/>
    </row>
    <row r="51" spans="1:11" ht="25" hidden="1" x14ac:dyDescent="0.25">
      <c r="A51" s="81" t="s">
        <v>105</v>
      </c>
      <c r="B51" s="4"/>
      <c r="C51" s="4"/>
      <c r="D51" s="4"/>
      <c r="E51" s="4"/>
      <c r="F51" s="4"/>
      <c r="G51" s="17"/>
      <c r="H51" s="17"/>
      <c r="I51" s="17"/>
      <c r="J51" s="17"/>
      <c r="K51" s="17"/>
    </row>
    <row r="52" spans="1:11" ht="37.5" hidden="1" x14ac:dyDescent="0.3">
      <c r="A52" s="81" t="s">
        <v>106</v>
      </c>
      <c r="B52" s="73"/>
      <c r="C52" s="73"/>
      <c r="D52" s="73"/>
      <c r="E52" s="11"/>
      <c r="F52" s="11"/>
      <c r="G52" s="17"/>
      <c r="H52" s="17"/>
      <c r="I52" s="17"/>
      <c r="J52" s="17"/>
      <c r="K52" s="17"/>
    </row>
    <row r="53" spans="1:11" ht="13" hidden="1" x14ac:dyDescent="0.3">
      <c r="A53" s="78" t="s">
        <v>107</v>
      </c>
      <c r="B53" s="72"/>
      <c r="C53" s="72"/>
      <c r="D53" s="72"/>
      <c r="E53" s="10"/>
      <c r="F53" s="10" t="b">
        <v>1</v>
      </c>
      <c r="G53" s="17"/>
      <c r="H53" s="17"/>
      <c r="I53" s="17"/>
      <c r="J53" s="17"/>
      <c r="K53" s="17"/>
    </row>
    <row r="54" spans="1:11" ht="13" hidden="1" x14ac:dyDescent="0.3">
      <c r="A54" s="79" t="s">
        <v>108</v>
      </c>
      <c r="B54" s="78"/>
      <c r="C54" s="78"/>
      <c r="D54" s="78"/>
      <c r="E54" s="10"/>
      <c r="F54" s="10" t="b">
        <v>0</v>
      </c>
      <c r="G54" s="17"/>
      <c r="H54" s="17"/>
      <c r="I54" s="17"/>
      <c r="J54" s="17"/>
      <c r="K54" s="17"/>
    </row>
    <row r="55" spans="1:11" ht="13" hidden="1" x14ac:dyDescent="0.25">
      <c r="A55" s="82"/>
      <c r="B55" s="74">
        <f>COUNT(Travel!B12:B13)</f>
        <v>0</v>
      </c>
      <c r="C55" s="74"/>
      <c r="D55" s="74">
        <f>COUNTIF(Travel!D12:D13,"*")</f>
        <v>0</v>
      </c>
      <c r="E55" s="75"/>
      <c r="F55" s="75" t="b">
        <f>MIN(B55,D55)=MAX(B55,D55)</f>
        <v>1</v>
      </c>
      <c r="G55" s="17"/>
      <c r="H55" s="17"/>
      <c r="I55" s="17"/>
      <c r="J55" s="17"/>
      <c r="K55" s="17"/>
    </row>
    <row r="56" spans="1:11" ht="13" hidden="1" x14ac:dyDescent="0.25">
      <c r="A56" s="82" t="s">
        <v>109</v>
      </c>
      <c r="B56" s="74">
        <f>COUNT(Travel!B18:B35)</f>
        <v>13</v>
      </c>
      <c r="C56" s="74"/>
      <c r="D56" s="74">
        <f>COUNTIF(Travel!D18:D35,"*")</f>
        <v>13</v>
      </c>
      <c r="E56" s="75"/>
      <c r="F56" s="75" t="b">
        <f>MIN(B56,D56)=MAX(B56,D56)</f>
        <v>1</v>
      </c>
    </row>
    <row r="57" spans="1:11" ht="13" hidden="1" x14ac:dyDescent="0.3">
      <c r="A57" s="83"/>
      <c r="B57" s="74">
        <f>COUNT(Travel!B42:B43)</f>
        <v>1</v>
      </c>
      <c r="C57" s="74"/>
      <c r="D57" s="74">
        <f>COUNTIF(Travel!D42:D43,"*")</f>
        <v>1</v>
      </c>
      <c r="E57" s="75"/>
      <c r="F57" s="75" t="b">
        <f>MIN(B57,D57)=MAX(B57,D57)</f>
        <v>1</v>
      </c>
    </row>
    <row r="58" spans="1:11" ht="13" hidden="1" x14ac:dyDescent="0.3">
      <c r="A58" s="84" t="s">
        <v>110</v>
      </c>
      <c r="B58" s="76">
        <f>COUNT(Hospitality!B11:B24)</f>
        <v>0</v>
      </c>
      <c r="C58" s="76"/>
      <c r="D58" s="76">
        <f>COUNTIF(Hospitality!D11:D24,"*")</f>
        <v>0</v>
      </c>
      <c r="E58" s="77"/>
      <c r="F58" s="77" t="b">
        <f>MIN(B58,D58)=MAX(B58,D58)</f>
        <v>1</v>
      </c>
    </row>
    <row r="59" spans="1:11" ht="13" hidden="1" x14ac:dyDescent="0.3">
      <c r="A59" s="85" t="s">
        <v>111</v>
      </c>
      <c r="B59" s="75">
        <f>COUNT('All other expenses'!B11:B25)</f>
        <v>4</v>
      </c>
      <c r="C59" s="75"/>
      <c r="D59" s="75">
        <f>COUNTIF('All other expenses'!D11:D25,"*")</f>
        <v>4</v>
      </c>
      <c r="E59" s="75"/>
      <c r="F59" s="75" t="b">
        <f>MIN(B59,D59)=MAX(B59,D59)</f>
        <v>1</v>
      </c>
    </row>
    <row r="60" spans="1:11" ht="13" hidden="1" x14ac:dyDescent="0.3">
      <c r="A60" s="84" t="s">
        <v>112</v>
      </c>
      <c r="B60" s="76">
        <f>COUNTIF('Gifts and benefits'!B11:B17,"*")</f>
        <v>6</v>
      </c>
      <c r="C60" s="76">
        <f>COUNTIF('Gifts and benefits'!C11:C17,"*")</f>
        <v>6</v>
      </c>
      <c r="D60" s="76"/>
      <c r="E60" s="76">
        <f>COUNTA('Gifts and benefits'!E11:E17)</f>
        <v>6</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0"/>
  <sheetViews>
    <sheetView zoomScaleNormal="100" workbookViewId="0">
      <selection activeCell="A8" sqref="A8:E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26953125" hidden="1" customWidth="1"/>
    <col min="10" max="13" width="0" hidden="1" customWidth="1"/>
    <col min="14" max="16384" width="9.26953125" hidden="1"/>
  </cols>
  <sheetData>
    <row r="1" spans="1:6" ht="26.25" customHeight="1" x14ac:dyDescent="0.25">
      <c r="A1" s="146" t="s">
        <v>113</v>
      </c>
      <c r="B1" s="146"/>
      <c r="C1" s="146"/>
      <c r="D1" s="146"/>
      <c r="E1" s="146"/>
      <c r="F1" s="17"/>
    </row>
    <row r="2" spans="1:6" ht="21" customHeight="1" x14ac:dyDescent="0.25">
      <c r="A2" s="3" t="s">
        <v>114</v>
      </c>
      <c r="B2" s="144" t="str">
        <f>'Summary and sign-off'!B2:F2</f>
        <v>Ministry for Ethnic Communites</v>
      </c>
      <c r="C2" s="144"/>
      <c r="D2" s="144"/>
      <c r="E2" s="144"/>
      <c r="F2" s="17"/>
    </row>
    <row r="3" spans="1:6" ht="31" x14ac:dyDescent="0.25">
      <c r="A3" s="3" t="s">
        <v>115</v>
      </c>
      <c r="B3" s="144" t="str">
        <f>'Summary and sign-off'!B3:F3</f>
        <v>Mervin Singham</v>
      </c>
      <c r="C3" s="144"/>
      <c r="D3" s="144"/>
      <c r="E3" s="144"/>
      <c r="F3" s="17"/>
    </row>
    <row r="4" spans="1:6" ht="21" customHeight="1" x14ac:dyDescent="0.25">
      <c r="A4" s="3" t="s">
        <v>116</v>
      </c>
      <c r="B4" s="144">
        <f>'Summary and sign-off'!B4:F4</f>
        <v>45108</v>
      </c>
      <c r="C4" s="144"/>
      <c r="D4" s="144"/>
      <c r="E4" s="144"/>
      <c r="F4" s="17"/>
    </row>
    <row r="5" spans="1:6" ht="21" customHeight="1" x14ac:dyDescent="0.25">
      <c r="A5" s="3" t="s">
        <v>117</v>
      </c>
      <c r="B5" s="144">
        <f>'Summary and sign-off'!B5:F5</f>
        <v>45473</v>
      </c>
      <c r="C5" s="144"/>
      <c r="D5" s="144"/>
      <c r="E5" s="144"/>
      <c r="F5" s="17"/>
    </row>
    <row r="6" spans="1:6" ht="21" customHeight="1" x14ac:dyDescent="0.25">
      <c r="A6" s="3" t="s">
        <v>118</v>
      </c>
      <c r="B6" s="139" t="s">
        <v>85</v>
      </c>
      <c r="C6" s="139"/>
      <c r="D6" s="139"/>
      <c r="E6" s="139"/>
      <c r="F6" s="17"/>
    </row>
    <row r="7" spans="1:6" ht="21" customHeight="1" x14ac:dyDescent="0.25">
      <c r="A7" s="3" t="s">
        <v>58</v>
      </c>
      <c r="B7" s="139" t="s">
        <v>87</v>
      </c>
      <c r="C7" s="139"/>
      <c r="D7" s="139"/>
      <c r="E7" s="139"/>
      <c r="F7" s="17"/>
    </row>
    <row r="8" spans="1:6" ht="36" customHeight="1" x14ac:dyDescent="0.3">
      <c r="A8" s="148" t="s">
        <v>119</v>
      </c>
      <c r="B8" s="149"/>
      <c r="C8" s="149"/>
      <c r="D8" s="149"/>
      <c r="E8" s="149"/>
      <c r="F8" s="19"/>
    </row>
    <row r="9" spans="1:6" ht="36" customHeight="1" x14ac:dyDescent="0.3">
      <c r="A9" s="150" t="s">
        <v>120</v>
      </c>
      <c r="B9" s="151"/>
      <c r="C9" s="151"/>
      <c r="D9" s="151"/>
      <c r="E9" s="151"/>
      <c r="F9" s="19"/>
    </row>
    <row r="10" spans="1:6" ht="24.75" customHeight="1" x14ac:dyDescent="0.35">
      <c r="A10" s="147" t="s">
        <v>121</v>
      </c>
      <c r="B10" s="152"/>
      <c r="C10" s="147"/>
      <c r="D10" s="147"/>
      <c r="E10" s="147"/>
      <c r="F10" s="29"/>
    </row>
    <row r="11" spans="1:6" ht="28.5" customHeight="1" x14ac:dyDescent="0.25">
      <c r="A11" s="24" t="s">
        <v>122</v>
      </c>
      <c r="B11" s="24" t="s">
        <v>123</v>
      </c>
      <c r="C11" s="24" t="s">
        <v>124</v>
      </c>
      <c r="D11" s="24" t="s">
        <v>125</v>
      </c>
      <c r="E11" s="24" t="s">
        <v>126</v>
      </c>
      <c r="F11" s="30"/>
    </row>
    <row r="12" spans="1:6" s="2" customFormat="1" x14ac:dyDescent="0.25">
      <c r="A12" s="113"/>
      <c r="B12" s="114"/>
      <c r="C12" s="115"/>
      <c r="D12" s="115"/>
      <c r="E12" s="116"/>
      <c r="F12" s="1"/>
    </row>
    <row r="13" spans="1:6" s="2" customFormat="1" hidden="1" x14ac:dyDescent="0.25">
      <c r="A13" s="100"/>
      <c r="B13" s="101"/>
      <c r="C13" s="102"/>
      <c r="D13" s="102"/>
      <c r="E13" s="103"/>
      <c r="F13" s="1"/>
    </row>
    <row r="14" spans="1:6" ht="19.5" customHeight="1" x14ac:dyDescent="0.25">
      <c r="A14" s="70" t="s">
        <v>127</v>
      </c>
      <c r="B14" s="71">
        <f>SUM(B12:B13)</f>
        <v>0</v>
      </c>
      <c r="C14" s="124" t="str">
        <f>IF(SUBTOTAL(3,B12:B13)=SUBTOTAL(103,B12:B13),'Summary and sign-off'!$A$48,'Summary and sign-off'!$A$49)</f>
        <v>Check - there are no hidden rows with data</v>
      </c>
      <c r="D14" s="145" t="str">
        <f>IF('Summary and sign-off'!F55='Summary and sign-off'!F54,'Summary and sign-off'!A51,'Summary and sign-off'!A50)</f>
        <v>Check - each entry provides sufficient information</v>
      </c>
      <c r="E14" s="145"/>
      <c r="F14" s="17"/>
    </row>
    <row r="15" spans="1:6" ht="10.5" customHeight="1" x14ac:dyDescent="0.3">
      <c r="A15" s="17"/>
      <c r="B15" s="19"/>
      <c r="C15" s="17"/>
      <c r="D15" s="17"/>
      <c r="E15" s="17"/>
      <c r="F15" s="17"/>
    </row>
    <row r="16" spans="1:6" ht="24.75" customHeight="1" x14ac:dyDescent="0.35">
      <c r="A16" s="147" t="s">
        <v>128</v>
      </c>
      <c r="B16" s="147"/>
      <c r="C16" s="147"/>
      <c r="D16" s="147"/>
      <c r="E16" s="147"/>
      <c r="F16" s="29"/>
    </row>
    <row r="17" spans="1:6" ht="32.75" customHeight="1" x14ac:dyDescent="0.25">
      <c r="A17" s="24" t="s">
        <v>122</v>
      </c>
      <c r="B17" s="24" t="s">
        <v>65</v>
      </c>
      <c r="C17" s="24" t="s">
        <v>129</v>
      </c>
      <c r="D17" s="24" t="s">
        <v>125</v>
      </c>
      <c r="E17" s="24" t="s">
        <v>126</v>
      </c>
      <c r="F17" s="30"/>
    </row>
    <row r="18" spans="1:6" s="2" customFormat="1" x14ac:dyDescent="0.25">
      <c r="A18" s="113" t="s">
        <v>130</v>
      </c>
      <c r="B18" s="114">
        <v>1047.96</v>
      </c>
      <c r="C18" s="115" t="s">
        <v>131</v>
      </c>
      <c r="D18" s="115" t="s">
        <v>132</v>
      </c>
      <c r="E18" s="116" t="s">
        <v>133</v>
      </c>
      <c r="F18" s="1"/>
    </row>
    <row r="19" spans="1:6" s="2" customFormat="1" x14ac:dyDescent="0.25">
      <c r="A19" s="113" t="s">
        <v>134</v>
      </c>
      <c r="B19" s="114">
        <v>898.91</v>
      </c>
      <c r="C19" s="115" t="s">
        <v>135</v>
      </c>
      <c r="D19" s="115" t="s">
        <v>136</v>
      </c>
      <c r="E19" s="116" t="s">
        <v>137</v>
      </c>
      <c r="F19" s="1"/>
    </row>
    <row r="20" spans="1:6" s="2" customFormat="1" x14ac:dyDescent="0.25">
      <c r="A20" s="128">
        <v>45152</v>
      </c>
      <c r="B20" s="114">
        <v>749.09</v>
      </c>
      <c r="C20" s="115" t="s">
        <v>138</v>
      </c>
      <c r="D20" s="115" t="s">
        <v>139</v>
      </c>
      <c r="E20" s="116" t="s">
        <v>133</v>
      </c>
      <c r="F20" s="1"/>
    </row>
    <row r="21" spans="1:6" s="2" customFormat="1" x14ac:dyDescent="0.25">
      <c r="A21" s="128">
        <v>45155</v>
      </c>
      <c r="B21" s="114">
        <v>855.46</v>
      </c>
      <c r="C21" s="115" t="s">
        <v>140</v>
      </c>
      <c r="D21" s="115" t="s">
        <v>139</v>
      </c>
      <c r="E21" s="116" t="s">
        <v>133</v>
      </c>
      <c r="F21" s="1"/>
    </row>
    <row r="22" spans="1:6" s="2" customFormat="1" x14ac:dyDescent="0.25">
      <c r="A22" s="128" t="s">
        <v>141</v>
      </c>
      <c r="B22" s="114">
        <v>1197.0899999999999</v>
      </c>
      <c r="C22" s="115" t="s">
        <v>142</v>
      </c>
      <c r="D22" s="115" t="s">
        <v>136</v>
      </c>
      <c r="E22" s="116" t="s">
        <v>133</v>
      </c>
      <c r="F22" s="1"/>
    </row>
    <row r="23" spans="1:6" s="2" customFormat="1" x14ac:dyDescent="0.25">
      <c r="A23" s="128" t="s">
        <v>143</v>
      </c>
      <c r="B23" s="114">
        <v>880.18</v>
      </c>
      <c r="C23" s="115" t="s">
        <v>144</v>
      </c>
      <c r="D23" s="115" t="s">
        <v>136</v>
      </c>
      <c r="E23" s="116" t="s">
        <v>133</v>
      </c>
      <c r="F23" s="1"/>
    </row>
    <row r="24" spans="1:6" s="2" customFormat="1" x14ac:dyDescent="0.25">
      <c r="A24" s="128">
        <v>45247</v>
      </c>
      <c r="B24" s="114">
        <v>884.63</v>
      </c>
      <c r="C24" s="115" t="s">
        <v>208</v>
      </c>
      <c r="D24" s="115" t="s">
        <v>207</v>
      </c>
      <c r="E24" s="116" t="s">
        <v>133</v>
      </c>
      <c r="F24" s="1"/>
    </row>
    <row r="25" spans="1:6" s="2" customFormat="1" x14ac:dyDescent="0.25">
      <c r="A25" s="128">
        <v>45260</v>
      </c>
      <c r="B25" s="114">
        <v>6.55</v>
      </c>
      <c r="C25" s="115" t="s">
        <v>146</v>
      </c>
      <c r="D25" s="115" t="s">
        <v>145</v>
      </c>
      <c r="E25" s="116" t="s">
        <v>133</v>
      </c>
      <c r="F25" s="1"/>
    </row>
    <row r="26" spans="1:6" s="2" customFormat="1" ht="25" x14ac:dyDescent="0.25">
      <c r="A26" s="128" t="s">
        <v>209</v>
      </c>
      <c r="B26" s="114">
        <v>997.13</v>
      </c>
      <c r="C26" s="115" t="s">
        <v>210</v>
      </c>
      <c r="D26" s="115" t="s">
        <v>145</v>
      </c>
      <c r="E26" s="116" t="s">
        <v>133</v>
      </c>
      <c r="F26" s="1"/>
    </row>
    <row r="27" spans="1:6" s="2" customFormat="1" x14ac:dyDescent="0.25">
      <c r="A27" s="128" t="s">
        <v>222</v>
      </c>
      <c r="B27" s="114">
        <v>1085.57</v>
      </c>
      <c r="C27" s="115" t="s">
        <v>211</v>
      </c>
      <c r="D27" s="115" t="s">
        <v>145</v>
      </c>
      <c r="E27" s="116" t="s">
        <v>133</v>
      </c>
      <c r="F27" s="1"/>
    </row>
    <row r="28" spans="1:6" s="2" customFormat="1" x14ac:dyDescent="0.25">
      <c r="A28" s="128" t="s">
        <v>212</v>
      </c>
      <c r="B28" s="114">
        <v>669</v>
      </c>
      <c r="C28" s="115" t="s">
        <v>218</v>
      </c>
      <c r="D28" s="115" t="s">
        <v>145</v>
      </c>
      <c r="E28" s="116" t="s">
        <v>133</v>
      </c>
      <c r="F28" s="1"/>
    </row>
    <row r="29" spans="1:6" s="2" customFormat="1" x14ac:dyDescent="0.25">
      <c r="A29" s="128" t="s">
        <v>213</v>
      </c>
      <c r="B29" s="114">
        <v>1272.9100000000001</v>
      </c>
      <c r="C29" s="115" t="s">
        <v>214</v>
      </c>
      <c r="D29" s="115" t="s">
        <v>145</v>
      </c>
      <c r="E29" s="116" t="s">
        <v>137</v>
      </c>
      <c r="F29" s="1"/>
    </row>
    <row r="30" spans="1:6" s="2" customFormat="1" x14ac:dyDescent="0.25">
      <c r="A30" s="128" t="s">
        <v>217</v>
      </c>
      <c r="B30" s="114">
        <v>1003.96</v>
      </c>
      <c r="C30" s="115" t="s">
        <v>219</v>
      </c>
      <c r="D30" s="115" t="s">
        <v>145</v>
      </c>
      <c r="E30" s="116" t="s">
        <v>133</v>
      </c>
      <c r="F30" s="1"/>
    </row>
    <row r="31" spans="1:6" s="2" customFormat="1" x14ac:dyDescent="0.25">
      <c r="A31" s="128"/>
      <c r="B31" s="114"/>
      <c r="C31" s="115"/>
      <c r="D31" s="115"/>
      <c r="E31" s="116"/>
      <c r="F31" s="1"/>
    </row>
    <row r="32" spans="1:6" s="2" customFormat="1" x14ac:dyDescent="0.25">
      <c r="A32" s="128"/>
      <c r="B32" s="114"/>
      <c r="C32" s="115"/>
      <c r="D32" s="115"/>
      <c r="E32" s="116"/>
      <c r="F32" s="1"/>
    </row>
    <row r="33" spans="1:6" s="2" customFormat="1" x14ac:dyDescent="0.25">
      <c r="A33" s="128"/>
      <c r="B33" s="114"/>
      <c r="C33" s="115"/>
      <c r="D33" s="115"/>
      <c r="E33" s="116"/>
      <c r="F33" s="1"/>
    </row>
    <row r="34" spans="1:6" s="2" customFormat="1" x14ac:dyDescent="0.25">
      <c r="A34" s="128"/>
      <c r="B34" s="114"/>
      <c r="C34" s="115"/>
      <c r="D34" s="115"/>
      <c r="E34" s="116"/>
      <c r="F34" s="1"/>
    </row>
    <row r="35" spans="1:6" s="2" customFormat="1" hidden="1" x14ac:dyDescent="0.25">
      <c r="A35" s="104"/>
      <c r="B35" s="105"/>
      <c r="C35" s="106"/>
      <c r="D35" s="106"/>
      <c r="E35" s="107"/>
      <c r="F35" s="1"/>
    </row>
    <row r="36" spans="1:6" ht="19.5" customHeight="1" x14ac:dyDescent="0.25">
      <c r="A36" s="70" t="s">
        <v>147</v>
      </c>
      <c r="B36" s="71">
        <f>SUM(B18:B35)</f>
        <v>11548.440000000002</v>
      </c>
      <c r="C36" s="124" t="str">
        <f>IF(SUBTOTAL(3,B18:B35)=SUBTOTAL(103,B18:B35),'Summary and sign-off'!$A$48,'Summary and sign-off'!$A$49)</f>
        <v>Check - there are no hidden rows with data</v>
      </c>
      <c r="D36" s="145" t="str">
        <f>IF('Summary and sign-off'!F56='Summary and sign-off'!F54,'Summary and sign-off'!A51,'Summary and sign-off'!A50)</f>
        <v>Check - each entry provides sufficient information</v>
      </c>
      <c r="E36" s="145"/>
      <c r="F36" s="17"/>
    </row>
    <row r="37" spans="1:6" ht="10.5" customHeight="1" x14ac:dyDescent="0.3">
      <c r="A37" s="17"/>
      <c r="B37" s="19"/>
      <c r="C37" s="17"/>
      <c r="D37" s="17"/>
      <c r="E37" s="17"/>
      <c r="F37" s="17"/>
    </row>
    <row r="38" spans="1:6" ht="24.75" customHeight="1" x14ac:dyDescent="0.25">
      <c r="A38" s="147" t="s">
        <v>148</v>
      </c>
      <c r="B38" s="147"/>
      <c r="C38" s="147"/>
      <c r="D38" s="147"/>
      <c r="E38" s="147"/>
      <c r="F38" s="17"/>
    </row>
    <row r="39" spans="1:6" ht="27" customHeight="1" x14ac:dyDescent="0.25">
      <c r="A39" s="24" t="s">
        <v>122</v>
      </c>
      <c r="B39" s="24" t="s">
        <v>65</v>
      </c>
      <c r="C39" s="24" t="s">
        <v>149</v>
      </c>
      <c r="D39" s="24" t="s">
        <v>150</v>
      </c>
      <c r="E39" s="24" t="s">
        <v>126</v>
      </c>
      <c r="F39" s="28"/>
    </row>
    <row r="40" spans="1:6" ht="27" customHeight="1" x14ac:dyDescent="0.25">
      <c r="A40" s="24"/>
      <c r="B40" s="24"/>
      <c r="C40" s="24"/>
      <c r="D40" s="24"/>
      <c r="E40" s="24"/>
      <c r="F40" s="28"/>
    </row>
    <row r="41" spans="1:6" ht="27" customHeight="1" x14ac:dyDescent="0.25">
      <c r="A41" s="24"/>
      <c r="B41" s="24"/>
      <c r="C41" s="24"/>
      <c r="D41" s="24"/>
      <c r="E41" s="24"/>
      <c r="F41" s="28"/>
    </row>
    <row r="42" spans="1:6" s="2" customFormat="1" ht="25" x14ac:dyDescent="0.25">
      <c r="A42" s="128">
        <v>45133</v>
      </c>
      <c r="B42" s="114">
        <v>23.65</v>
      </c>
      <c r="C42" s="115" t="s">
        <v>232</v>
      </c>
      <c r="D42" s="115" t="s">
        <v>151</v>
      </c>
      <c r="E42" s="116" t="s">
        <v>152</v>
      </c>
      <c r="F42" s="1"/>
    </row>
    <row r="43" spans="1:6" s="2" customFormat="1" hidden="1" x14ac:dyDescent="0.25">
      <c r="A43" s="129"/>
      <c r="B43" s="93"/>
      <c r="C43" s="94"/>
      <c r="D43" s="94"/>
      <c r="E43" s="95"/>
      <c r="F43" s="1"/>
    </row>
    <row r="44" spans="1:6" s="2" customFormat="1" ht="37.5" x14ac:dyDescent="0.25">
      <c r="A44" s="129">
        <v>45161</v>
      </c>
      <c r="B44" s="93">
        <v>41.13</v>
      </c>
      <c r="C44" s="94" t="s">
        <v>153</v>
      </c>
      <c r="D44" s="94" t="s">
        <v>151</v>
      </c>
      <c r="E44" s="95" t="s">
        <v>154</v>
      </c>
      <c r="F44" s="1"/>
    </row>
    <row r="45" spans="1:6" s="2" customFormat="1" ht="25" x14ac:dyDescent="0.25">
      <c r="A45" s="129"/>
      <c r="B45" s="93">
        <v>24.52</v>
      </c>
      <c r="C45" s="94" t="s">
        <v>215</v>
      </c>
      <c r="D45" s="94" t="s">
        <v>151</v>
      </c>
      <c r="E45" s="95" t="s">
        <v>216</v>
      </c>
      <c r="F45" s="1"/>
    </row>
    <row r="46" spans="1:6" s="2" customFormat="1" x14ac:dyDescent="0.25">
      <c r="A46" s="129"/>
      <c r="B46" s="93"/>
      <c r="C46" s="94"/>
      <c r="D46" s="94"/>
      <c r="E46" s="95"/>
      <c r="F46" s="1"/>
    </row>
    <row r="47" spans="1:6" s="2" customFormat="1" x14ac:dyDescent="0.25">
      <c r="A47" s="128"/>
      <c r="B47" s="114"/>
      <c r="C47" s="115"/>
      <c r="D47" s="115"/>
      <c r="E47" s="116"/>
      <c r="F47" s="1"/>
    </row>
    <row r="48" spans="1:6" s="2" customFormat="1" x14ac:dyDescent="0.25">
      <c r="A48" s="128"/>
      <c r="B48" s="114"/>
      <c r="C48" s="115"/>
      <c r="D48" s="115"/>
      <c r="E48" s="116"/>
      <c r="F48" s="1"/>
    </row>
    <row r="49" spans="1:6" ht="19.5" customHeight="1" x14ac:dyDescent="0.25">
      <c r="A49" s="70" t="s">
        <v>155</v>
      </c>
      <c r="B49" s="71">
        <f>+SUM(B42:B46)</f>
        <v>89.3</v>
      </c>
      <c r="C49" s="124" t="str">
        <f>IF(SUBTOTAL(3,B42:B43)=SUBTOTAL(103,B42:B43),'Summary and sign-off'!$A$48,'Summary and sign-off'!$A$49)</f>
        <v>Check - there are no hidden rows with data</v>
      </c>
      <c r="D49" s="145" t="str">
        <f>IF('Summary and sign-off'!F57='Summary and sign-off'!F54,'Summary and sign-off'!A51,'Summary and sign-off'!A50)</f>
        <v>Check - each entry provides sufficient information</v>
      </c>
      <c r="E49" s="145"/>
      <c r="F49" s="130"/>
    </row>
    <row r="50" spans="1:6" ht="10.5" customHeight="1" x14ac:dyDescent="0.3">
      <c r="A50" s="17"/>
      <c r="B50" s="57"/>
      <c r="C50" s="19"/>
      <c r="D50" s="17"/>
      <c r="E50" s="17"/>
      <c r="F50" s="17"/>
    </row>
    <row r="51" spans="1:6" ht="34.5" customHeight="1" x14ac:dyDescent="0.25">
      <c r="A51" s="31" t="s">
        <v>156</v>
      </c>
      <c r="B51" s="58">
        <f>B14+B36+B49</f>
        <v>11637.740000000002</v>
      </c>
      <c r="C51" s="32"/>
      <c r="D51" s="32"/>
      <c r="E51" s="32"/>
      <c r="F51" s="130"/>
    </row>
    <row r="52" spans="1:6" ht="13" x14ac:dyDescent="0.3">
      <c r="A52" s="17"/>
      <c r="B52" s="19"/>
      <c r="C52" s="17"/>
      <c r="D52" s="17"/>
      <c r="E52" s="17"/>
      <c r="F52" s="130"/>
    </row>
    <row r="53" spans="1:6" ht="13" x14ac:dyDescent="0.3">
      <c r="A53" s="18" t="s">
        <v>77</v>
      </c>
      <c r="B53" s="19"/>
      <c r="C53" s="17"/>
      <c r="D53" s="17"/>
      <c r="E53" s="17"/>
      <c r="F53" s="17"/>
    </row>
    <row r="54" spans="1:6" ht="12.75" customHeight="1" x14ac:dyDescent="0.25">
      <c r="A54" s="20" t="s">
        <v>157</v>
      </c>
      <c r="F54" s="17"/>
    </row>
    <row r="55" spans="1:6" ht="13.25" customHeight="1" x14ac:dyDescent="0.25">
      <c r="A55" s="20" t="s">
        <v>158</v>
      </c>
      <c r="B55" s="17"/>
      <c r="D55" s="17"/>
      <c r="F55" s="17"/>
    </row>
    <row r="56" spans="1:6" x14ac:dyDescent="0.25">
      <c r="A56" s="20" t="s">
        <v>159</v>
      </c>
      <c r="F56" s="17"/>
    </row>
    <row r="57" spans="1:6" ht="13" x14ac:dyDescent="0.3">
      <c r="A57" s="20" t="s">
        <v>83</v>
      </c>
      <c r="B57" s="19"/>
      <c r="C57" s="17"/>
      <c r="D57" s="17"/>
      <c r="E57" s="17"/>
      <c r="F57" s="17"/>
    </row>
    <row r="58" spans="1:6" ht="13.25" customHeight="1" x14ac:dyDescent="0.25">
      <c r="A58" s="20" t="s">
        <v>160</v>
      </c>
      <c r="B58" s="17"/>
      <c r="D58" s="17"/>
      <c r="F58" s="17"/>
    </row>
    <row r="59" spans="1:6" x14ac:dyDescent="0.25">
      <c r="A59" s="20" t="s">
        <v>161</v>
      </c>
      <c r="F59" s="17"/>
    </row>
    <row r="60" spans="1:6" x14ac:dyDescent="0.25">
      <c r="A60" s="20" t="s">
        <v>162</v>
      </c>
      <c r="B60" s="20"/>
      <c r="C60" s="20"/>
      <c r="D60" s="20"/>
      <c r="F60" s="17"/>
    </row>
    <row r="61" spans="1:6" x14ac:dyDescent="0.25">
      <c r="A61" s="26"/>
      <c r="B61" s="17"/>
      <c r="C61" s="17"/>
      <c r="D61" s="17"/>
      <c r="E61" s="17"/>
      <c r="F61" s="17"/>
    </row>
    <row r="62" spans="1:6" hidden="1" x14ac:dyDescent="0.25">
      <c r="A62" s="26"/>
      <c r="B62" s="17"/>
      <c r="C62" s="17"/>
      <c r="D62" s="17"/>
      <c r="E62" s="17"/>
      <c r="F62" s="17"/>
    </row>
    <row r="64" spans="1:6" x14ac:dyDescent="0.25"/>
    <row r="65" spans="1:6" x14ac:dyDescent="0.25"/>
    <row r="66" spans="1:6" x14ac:dyDescent="0.25"/>
    <row r="67" spans="1:6" ht="12.75" hidden="1" customHeight="1" x14ac:dyDescent="0.25"/>
    <row r="68" spans="1:6" x14ac:dyDescent="0.25"/>
    <row r="69" spans="1:6" x14ac:dyDescent="0.25"/>
    <row r="70" spans="1:6" hidden="1" x14ac:dyDescent="0.25">
      <c r="A70" s="26"/>
      <c r="B70" s="17"/>
      <c r="C70" s="17"/>
      <c r="D70" s="17"/>
      <c r="E70" s="17"/>
      <c r="F70" s="17"/>
    </row>
    <row r="71" spans="1:6" hidden="1" x14ac:dyDescent="0.25">
      <c r="A71" s="26"/>
      <c r="B71" s="17"/>
      <c r="C71" s="17"/>
      <c r="D71" s="17"/>
      <c r="E71" s="17"/>
      <c r="F71" s="17"/>
    </row>
    <row r="72" spans="1:6" hidden="1" x14ac:dyDescent="0.25">
      <c r="A72" s="26"/>
      <c r="B72" s="17"/>
      <c r="C72" s="17"/>
      <c r="D72" s="17"/>
      <c r="E72" s="17"/>
      <c r="F72" s="17"/>
    </row>
    <row r="73" spans="1:6" hidden="1" x14ac:dyDescent="0.25">
      <c r="A73" s="26"/>
      <c r="B73" s="17"/>
      <c r="C73" s="17"/>
      <c r="D73" s="17"/>
      <c r="E73" s="17"/>
      <c r="F73" s="17"/>
    </row>
    <row r="74" spans="1:6" hidden="1" x14ac:dyDescent="0.25">
      <c r="A74" s="26"/>
      <c r="B74" s="17"/>
      <c r="C74" s="17"/>
      <c r="D74" s="17"/>
      <c r="E74" s="17"/>
      <c r="F74" s="17"/>
    </row>
    <row r="75" spans="1:6" x14ac:dyDescent="0.25"/>
    <row r="76" spans="1:6" x14ac:dyDescent="0.25"/>
    <row r="77" spans="1:6" x14ac:dyDescent="0.25"/>
    <row r="78"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sheetData>
  <sheetProtection formatCells="0" formatRows="0" insertColumns="0" insertRows="0" deleteRows="0"/>
  <mergeCells count="15">
    <mergeCell ref="B7:E7"/>
    <mergeCell ref="B5:E5"/>
    <mergeCell ref="D49:E49"/>
    <mergeCell ref="A1:E1"/>
    <mergeCell ref="A16:E16"/>
    <mergeCell ref="A38:E38"/>
    <mergeCell ref="B2:E2"/>
    <mergeCell ref="B3:E3"/>
    <mergeCell ref="B4:E4"/>
    <mergeCell ref="A8:E8"/>
    <mergeCell ref="A9:E9"/>
    <mergeCell ref="B6:E6"/>
    <mergeCell ref="D14:E14"/>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42:A48 A35 A18:A1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A41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3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B42:B48 B12:B13 B18:B35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26953125" hidden="1" customWidth="1"/>
    <col min="11" max="13" width="0" hidden="1" customWidth="1"/>
  </cols>
  <sheetData>
    <row r="1" spans="1:6" ht="26.25" customHeight="1" x14ac:dyDescent="0.25">
      <c r="A1" s="146" t="s">
        <v>113</v>
      </c>
      <c r="B1" s="146"/>
      <c r="C1" s="146"/>
      <c r="D1" s="146"/>
      <c r="E1" s="146"/>
    </row>
    <row r="2" spans="1:6" ht="21" customHeight="1" x14ac:dyDescent="0.25">
      <c r="A2" s="3" t="s">
        <v>114</v>
      </c>
      <c r="B2" s="144" t="str">
        <f>'Summary and sign-off'!B2:F2</f>
        <v>Ministry for Ethnic Communites</v>
      </c>
      <c r="C2" s="144"/>
      <c r="D2" s="144"/>
      <c r="E2" s="144"/>
    </row>
    <row r="3" spans="1:6" ht="31" x14ac:dyDescent="0.25">
      <c r="A3" s="3" t="s">
        <v>115</v>
      </c>
      <c r="B3" s="144" t="str">
        <f>'Summary and sign-off'!B3:F3</f>
        <v>Mervin Singham</v>
      </c>
      <c r="C3" s="144"/>
      <c r="D3" s="144"/>
      <c r="E3" s="144"/>
    </row>
    <row r="4" spans="1:6" ht="21" customHeight="1" x14ac:dyDescent="0.25">
      <c r="A4" s="3" t="s">
        <v>116</v>
      </c>
      <c r="B4" s="144">
        <f>'Summary and sign-off'!B4:F4</f>
        <v>45108</v>
      </c>
      <c r="C4" s="144"/>
      <c r="D4" s="144"/>
      <c r="E4" s="144"/>
    </row>
    <row r="5" spans="1:6" ht="21" customHeight="1" x14ac:dyDescent="0.25">
      <c r="A5" s="3" t="s">
        <v>117</v>
      </c>
      <c r="B5" s="144">
        <f>'Summary and sign-off'!B5:F5</f>
        <v>45473</v>
      </c>
      <c r="C5" s="144"/>
      <c r="D5" s="144"/>
      <c r="E5" s="144"/>
    </row>
    <row r="6" spans="1:6" ht="21" customHeight="1" x14ac:dyDescent="0.25">
      <c r="A6" s="3" t="s">
        <v>118</v>
      </c>
      <c r="B6" s="139"/>
      <c r="C6" s="139"/>
      <c r="D6" s="139"/>
      <c r="E6" s="139"/>
    </row>
    <row r="7" spans="1:6" ht="21" customHeight="1" x14ac:dyDescent="0.25">
      <c r="A7" s="3" t="s">
        <v>58</v>
      </c>
      <c r="B7" s="139"/>
      <c r="C7" s="139"/>
      <c r="D7" s="139"/>
      <c r="E7" s="139"/>
    </row>
    <row r="8" spans="1:6" ht="35.25" customHeight="1" x14ac:dyDescent="0.35">
      <c r="A8" s="155" t="s">
        <v>163</v>
      </c>
      <c r="B8" s="155"/>
      <c r="C8" s="156"/>
      <c r="D8" s="156"/>
      <c r="E8" s="156"/>
      <c r="F8" s="27"/>
    </row>
    <row r="9" spans="1:6" ht="35.25" customHeight="1" x14ac:dyDescent="0.35">
      <c r="A9" s="153" t="s">
        <v>164</v>
      </c>
      <c r="B9" s="154"/>
      <c r="C9" s="154"/>
      <c r="D9" s="154"/>
      <c r="E9" s="154"/>
      <c r="F9" s="27"/>
    </row>
    <row r="10" spans="1:6" ht="27" customHeight="1" x14ac:dyDescent="0.25">
      <c r="A10" s="24" t="s">
        <v>165</v>
      </c>
      <c r="B10" s="24" t="s">
        <v>65</v>
      </c>
      <c r="C10" s="24" t="s">
        <v>166</v>
      </c>
      <c r="D10" s="24" t="s">
        <v>167</v>
      </c>
      <c r="E10" s="24" t="s">
        <v>126</v>
      </c>
      <c r="F10" s="20"/>
    </row>
    <row r="11" spans="1:6" s="2" customFormat="1" x14ac:dyDescent="0.25">
      <c r="A11" s="117"/>
      <c r="B11" s="114"/>
      <c r="C11" s="118" t="s">
        <v>223</v>
      </c>
      <c r="D11" s="118"/>
      <c r="E11" s="119"/>
      <c r="F11" s="131"/>
    </row>
    <row r="12" spans="1:6" s="2" customFormat="1" x14ac:dyDescent="0.25">
      <c r="A12" s="113"/>
      <c r="B12" s="114"/>
      <c r="C12" s="118"/>
      <c r="D12" s="118"/>
      <c r="E12" s="119"/>
      <c r="F12" s="131"/>
    </row>
    <row r="13" spans="1:6" s="2" customFormat="1" x14ac:dyDescent="0.25">
      <c r="A13" s="128"/>
      <c r="B13" s="114"/>
      <c r="C13" s="118"/>
      <c r="D13" s="118"/>
      <c r="E13" s="119"/>
      <c r="F13" s="131"/>
    </row>
    <row r="14" spans="1:6" s="2" customFormat="1" x14ac:dyDescent="0.25">
      <c r="A14" s="113"/>
      <c r="B14" s="114"/>
      <c r="C14" s="118"/>
      <c r="D14" s="118"/>
      <c r="E14" s="119"/>
    </row>
    <row r="15" spans="1:6" s="2" customFormat="1" x14ac:dyDescent="0.25">
      <c r="A15" s="113"/>
      <c r="B15" s="114"/>
      <c r="C15" s="118"/>
      <c r="D15" s="118"/>
      <c r="E15" s="119"/>
    </row>
    <row r="16" spans="1:6" s="2" customFormat="1" x14ac:dyDescent="0.25">
      <c r="A16" s="113"/>
      <c r="B16" s="114"/>
      <c r="C16" s="118"/>
      <c r="D16" s="118"/>
      <c r="E16" s="119"/>
    </row>
    <row r="17" spans="1:6" s="2" customFormat="1" x14ac:dyDescent="0.25">
      <c r="A17" s="113"/>
      <c r="B17" s="114"/>
      <c r="C17" s="118"/>
      <c r="D17" s="118"/>
      <c r="E17" s="119"/>
    </row>
    <row r="18" spans="1:6" s="2" customFormat="1" x14ac:dyDescent="0.25">
      <c r="A18" s="113"/>
      <c r="B18" s="114"/>
      <c r="C18" s="118"/>
      <c r="D18" s="118"/>
      <c r="E18" s="119"/>
    </row>
    <row r="19" spans="1:6" s="2" customFormat="1" x14ac:dyDescent="0.25">
      <c r="A19" s="113"/>
      <c r="B19" s="114"/>
      <c r="C19" s="118"/>
      <c r="D19" s="118"/>
      <c r="E19" s="119"/>
    </row>
    <row r="20" spans="1:6" s="2" customFormat="1" x14ac:dyDescent="0.25">
      <c r="A20" s="113"/>
      <c r="B20" s="114"/>
      <c r="C20" s="118"/>
      <c r="D20" s="118"/>
      <c r="E20" s="119"/>
    </row>
    <row r="21" spans="1:6" s="2" customFormat="1" x14ac:dyDescent="0.25">
      <c r="A21" s="113"/>
      <c r="B21" s="114"/>
      <c r="C21" s="118"/>
      <c r="D21" s="118"/>
      <c r="E21" s="119"/>
    </row>
    <row r="22" spans="1:6" s="2" customFormat="1" x14ac:dyDescent="0.25">
      <c r="A22" s="117"/>
      <c r="B22" s="114"/>
      <c r="C22" s="118"/>
      <c r="D22" s="118"/>
      <c r="E22" s="119"/>
    </row>
    <row r="23" spans="1:6" s="2" customFormat="1" x14ac:dyDescent="0.25">
      <c r="A23" s="117"/>
      <c r="B23" s="114"/>
      <c r="C23" s="118"/>
      <c r="D23" s="118"/>
      <c r="E23" s="119"/>
    </row>
    <row r="24" spans="1:6" s="2" customFormat="1" ht="11.25" hidden="1" customHeight="1" x14ac:dyDescent="0.25">
      <c r="A24" s="96"/>
      <c r="B24" s="93"/>
      <c r="C24" s="97"/>
      <c r="D24" s="97"/>
      <c r="E24" s="98"/>
    </row>
    <row r="25" spans="1:6" ht="34.5" customHeight="1" x14ac:dyDescent="0.25">
      <c r="A25" s="53" t="s">
        <v>169</v>
      </c>
      <c r="B25" s="62">
        <f>SUM(B11:B24)</f>
        <v>0</v>
      </c>
      <c r="C25" s="69" t="str">
        <f>IF(SUBTOTAL(3,B11:B24)=SUBTOTAL(103,B11:B24),'Summary and sign-off'!$A$48,'Summary and sign-off'!$A$49)</f>
        <v>Check - there are no hidden rows with data</v>
      </c>
      <c r="D25" s="145" t="str">
        <f>IF('Summary and sign-off'!F58='Summary and sign-off'!F54,'Summary and sign-off'!A51,'Summary and sign-off'!A50)</f>
        <v>Check - each entry provides sufficient information</v>
      </c>
      <c r="E25" s="145"/>
      <c r="F25" s="2"/>
    </row>
    <row r="26" spans="1:6" ht="13" x14ac:dyDescent="0.3">
      <c r="A26" s="18"/>
      <c r="B26" s="17"/>
      <c r="C26" s="17"/>
      <c r="D26" s="17"/>
      <c r="E26" s="17"/>
    </row>
    <row r="27" spans="1:6" ht="13" x14ac:dyDescent="0.3">
      <c r="A27" s="18" t="s">
        <v>77</v>
      </c>
      <c r="B27" s="19"/>
      <c r="C27" s="17"/>
      <c r="D27" s="17"/>
      <c r="E27" s="17"/>
    </row>
    <row r="28" spans="1:6" ht="12.75" customHeight="1" x14ac:dyDescent="0.25">
      <c r="A28" s="20" t="s">
        <v>170</v>
      </c>
      <c r="B28" s="20"/>
      <c r="C28" s="20"/>
      <c r="D28" s="20"/>
      <c r="E28" s="20"/>
    </row>
    <row r="29" spans="1:6" x14ac:dyDescent="0.25">
      <c r="A29" s="20" t="s">
        <v>171</v>
      </c>
      <c r="B29" s="20"/>
      <c r="C29" s="28"/>
      <c r="D29" s="28"/>
      <c r="E29" s="28"/>
    </row>
    <row r="30" spans="1:6" ht="13" x14ac:dyDescent="0.3">
      <c r="A30" s="20" t="s">
        <v>83</v>
      </c>
      <c r="B30" s="19"/>
      <c r="C30" s="17"/>
      <c r="D30" s="17"/>
      <c r="E30" s="17"/>
      <c r="F30" s="17"/>
    </row>
    <row r="31" spans="1:6" x14ac:dyDescent="0.25">
      <c r="A31" s="20" t="s">
        <v>172</v>
      </c>
      <c r="B31" s="20"/>
      <c r="C31" s="28"/>
      <c r="D31" s="28"/>
      <c r="E31" s="28"/>
    </row>
    <row r="32" spans="1:6" ht="12.75" customHeight="1" x14ac:dyDescent="0.25">
      <c r="A32" s="20" t="s">
        <v>173</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F8" sqref="F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7265625" customWidth="1"/>
    <col min="7" max="10" width="9.26953125" hidden="1" customWidth="1"/>
    <col min="11" max="13" width="0" hidden="1" customWidth="1"/>
    <col min="14" max="16384" width="9.26953125" hidden="1"/>
  </cols>
  <sheetData>
    <row r="1" spans="1:6" ht="26.25" customHeight="1" x14ac:dyDescent="0.25">
      <c r="A1" s="146" t="s">
        <v>113</v>
      </c>
      <c r="B1" s="146"/>
      <c r="C1" s="146"/>
      <c r="D1" s="146"/>
      <c r="E1" s="146"/>
    </row>
    <row r="2" spans="1:6" ht="21" customHeight="1" x14ac:dyDescent="0.25">
      <c r="A2" s="3" t="s">
        <v>114</v>
      </c>
      <c r="B2" s="144" t="str">
        <f>'Summary and sign-off'!B2:F2</f>
        <v>Ministry for Ethnic Communites</v>
      </c>
      <c r="C2" s="144"/>
      <c r="D2" s="144"/>
      <c r="E2" s="144"/>
    </row>
    <row r="3" spans="1:6" ht="31" x14ac:dyDescent="0.25">
      <c r="A3" s="3" t="s">
        <v>174</v>
      </c>
      <c r="B3" s="144" t="str">
        <f>'Summary and sign-off'!B3:F3</f>
        <v>Mervin Singham</v>
      </c>
      <c r="C3" s="144"/>
      <c r="D3" s="144"/>
      <c r="E3" s="144"/>
    </row>
    <row r="4" spans="1:6" ht="21" customHeight="1" x14ac:dyDescent="0.25">
      <c r="A4" s="3" t="s">
        <v>116</v>
      </c>
      <c r="B4" s="144">
        <f>'Summary and sign-off'!B4:F4</f>
        <v>45108</v>
      </c>
      <c r="C4" s="144"/>
      <c r="D4" s="144"/>
      <c r="E4" s="144"/>
    </row>
    <row r="5" spans="1:6" ht="21" customHeight="1" x14ac:dyDescent="0.25">
      <c r="A5" s="3" t="s">
        <v>117</v>
      </c>
      <c r="B5" s="144">
        <f>'Summary and sign-off'!B5:F5</f>
        <v>45473</v>
      </c>
      <c r="C5" s="144"/>
      <c r="D5" s="144"/>
      <c r="E5" s="144"/>
    </row>
    <row r="6" spans="1:6" ht="21" customHeight="1" x14ac:dyDescent="0.25">
      <c r="A6" s="3" t="s">
        <v>118</v>
      </c>
      <c r="B6" s="139" t="s">
        <v>85</v>
      </c>
      <c r="C6" s="139"/>
      <c r="D6" s="139"/>
      <c r="E6" s="139"/>
      <c r="F6" s="23"/>
    </row>
    <row r="7" spans="1:6" ht="21" customHeight="1" x14ac:dyDescent="0.25">
      <c r="A7" s="3" t="s">
        <v>58</v>
      </c>
      <c r="B7" s="139" t="s">
        <v>87</v>
      </c>
      <c r="C7" s="139"/>
      <c r="D7" s="139"/>
      <c r="E7" s="139"/>
      <c r="F7" s="23"/>
    </row>
    <row r="8" spans="1:6" ht="35.25" customHeight="1" x14ac:dyDescent="0.25">
      <c r="A8" s="149" t="s">
        <v>175</v>
      </c>
      <c r="B8" s="149"/>
      <c r="C8" s="156"/>
      <c r="D8" s="156"/>
      <c r="E8" s="156"/>
    </row>
    <row r="9" spans="1:6" ht="35.25" customHeight="1" x14ac:dyDescent="0.25">
      <c r="A9" s="157" t="s">
        <v>176</v>
      </c>
      <c r="B9" s="158"/>
      <c r="C9" s="158"/>
      <c r="D9" s="158"/>
      <c r="E9" s="158"/>
    </row>
    <row r="10" spans="1:6" ht="27" customHeight="1" x14ac:dyDescent="0.25">
      <c r="A10" s="24" t="s">
        <v>122</v>
      </c>
      <c r="B10" s="24" t="s">
        <v>65</v>
      </c>
      <c r="C10" s="24" t="s">
        <v>177</v>
      </c>
      <c r="D10" s="24" t="s">
        <v>178</v>
      </c>
      <c r="E10" s="24" t="s">
        <v>126</v>
      </c>
      <c r="F10" s="20"/>
    </row>
    <row r="11" spans="1:6" s="2" customFormat="1" hidden="1" x14ac:dyDescent="0.25">
      <c r="A11" s="96"/>
      <c r="B11" s="93"/>
      <c r="C11" s="97"/>
      <c r="D11" s="97"/>
      <c r="E11" s="98"/>
    </row>
    <row r="12" spans="1:6" s="2" customFormat="1" x14ac:dyDescent="0.25">
      <c r="A12" s="113">
        <v>45389</v>
      </c>
      <c r="B12" s="114">
        <f>355/1.15</f>
        <v>308.69565217391306</v>
      </c>
      <c r="C12" s="118" t="s">
        <v>183</v>
      </c>
      <c r="D12" s="118" t="s">
        <v>184</v>
      </c>
      <c r="E12" s="119" t="s">
        <v>168</v>
      </c>
    </row>
    <row r="13" spans="1:6" s="2" customFormat="1" x14ac:dyDescent="0.25">
      <c r="A13" s="132">
        <v>45456</v>
      </c>
      <c r="B13" s="114">
        <f>627.2/1.15</f>
        <v>545.39130434782612</v>
      </c>
      <c r="C13" s="118" t="s">
        <v>179</v>
      </c>
      <c r="D13" s="118" t="s">
        <v>180</v>
      </c>
      <c r="E13" s="119" t="s">
        <v>168</v>
      </c>
      <c r="F13" s="134"/>
    </row>
    <row r="14" spans="1:6" s="2" customFormat="1" x14ac:dyDescent="0.25">
      <c r="A14" s="132">
        <v>45473</v>
      </c>
      <c r="B14" s="114">
        <f>628/1.15</f>
        <v>546.08695652173913</v>
      </c>
      <c r="C14" s="118" t="s">
        <v>181</v>
      </c>
      <c r="D14" s="118" t="s">
        <v>182</v>
      </c>
      <c r="E14" s="119" t="s">
        <v>168</v>
      </c>
    </row>
    <row r="15" spans="1:6" s="133" customFormat="1" x14ac:dyDescent="0.25">
      <c r="A15" s="117">
        <v>45551</v>
      </c>
      <c r="B15" s="114">
        <f>80/1.15</f>
        <v>69.565217391304358</v>
      </c>
      <c r="C15" s="118" t="s">
        <v>220</v>
      </c>
      <c r="D15" s="118" t="s">
        <v>221</v>
      </c>
      <c r="E15" s="119" t="s">
        <v>168</v>
      </c>
      <c r="F15" s="135"/>
    </row>
    <row r="16" spans="1:6" s="2" customFormat="1" x14ac:dyDescent="0.25">
      <c r="A16" s="113"/>
      <c r="B16" s="114"/>
      <c r="C16" s="118"/>
      <c r="D16" s="118"/>
      <c r="E16" s="119"/>
    </row>
    <row r="17" spans="1:6" s="2" customFormat="1" x14ac:dyDescent="0.25">
      <c r="A17" s="113"/>
      <c r="B17" s="114"/>
      <c r="C17" s="118"/>
      <c r="D17" s="118"/>
      <c r="E17" s="119"/>
    </row>
    <row r="18" spans="1:6" s="2" customFormat="1" x14ac:dyDescent="0.25">
      <c r="A18" s="113"/>
      <c r="B18" s="114"/>
      <c r="C18" s="118"/>
      <c r="D18" s="118"/>
      <c r="E18" s="119"/>
    </row>
    <row r="19" spans="1:6" s="2" customFormat="1" x14ac:dyDescent="0.25">
      <c r="A19" s="113"/>
      <c r="B19" s="114"/>
      <c r="C19" s="118"/>
      <c r="D19" s="118"/>
      <c r="E19" s="119"/>
    </row>
    <row r="20" spans="1:6" s="2" customFormat="1" x14ac:dyDescent="0.25">
      <c r="A20" s="113"/>
      <c r="B20" s="114"/>
      <c r="C20" s="118"/>
      <c r="D20" s="118"/>
      <c r="E20" s="119"/>
    </row>
    <row r="21" spans="1:6" s="2" customFormat="1" x14ac:dyDescent="0.25">
      <c r="A21" s="113"/>
      <c r="B21" s="114"/>
      <c r="C21" s="118"/>
      <c r="D21" s="118"/>
      <c r="E21" s="119"/>
    </row>
    <row r="22" spans="1:6" s="2" customFormat="1" x14ac:dyDescent="0.25">
      <c r="A22" s="113"/>
      <c r="B22" s="114"/>
      <c r="C22" s="118"/>
      <c r="D22" s="118"/>
      <c r="E22" s="119"/>
    </row>
    <row r="23" spans="1:6" s="2" customFormat="1" x14ac:dyDescent="0.25">
      <c r="A23" s="117"/>
      <c r="B23" s="114"/>
      <c r="C23" s="118"/>
      <c r="D23" s="118"/>
      <c r="E23" s="119"/>
    </row>
    <row r="24" spans="1:6" s="2" customFormat="1" x14ac:dyDescent="0.25">
      <c r="A24" s="117"/>
      <c r="B24" s="114"/>
      <c r="C24" s="118"/>
      <c r="D24" s="118"/>
      <c r="E24" s="119"/>
    </row>
    <row r="25" spans="1:6" s="2" customFormat="1" hidden="1" x14ac:dyDescent="0.25">
      <c r="A25" s="96"/>
      <c r="B25" s="93"/>
      <c r="C25" s="97"/>
      <c r="D25" s="97"/>
      <c r="E25" s="98"/>
    </row>
    <row r="26" spans="1:6" ht="34.5" customHeight="1" x14ac:dyDescent="0.25">
      <c r="A26" s="53" t="s">
        <v>185</v>
      </c>
      <c r="B26" s="62">
        <f>SUM(B11:B25)</f>
        <v>1469.7391304347827</v>
      </c>
      <c r="C26" s="69" t="str">
        <f>IF(SUBTOTAL(3,B11:B25)=SUBTOTAL(103,B11:B25),'Summary and sign-off'!$A$48,'Summary and sign-off'!$A$49)</f>
        <v>Check - there are no hidden rows with data</v>
      </c>
      <c r="D26" s="145" t="str">
        <f>IF('Summary and sign-off'!F59='Summary and sign-off'!F54,'Summary and sign-off'!A51,'Summary and sign-off'!A50)</f>
        <v>Check - each entry provides sufficient information</v>
      </c>
      <c r="E26" s="145"/>
    </row>
    <row r="27" spans="1:6" ht="14.25" customHeight="1" x14ac:dyDescent="0.25">
      <c r="B27" s="17"/>
      <c r="C27" s="17"/>
      <c r="D27" s="17"/>
      <c r="E27" s="17"/>
    </row>
    <row r="28" spans="1:6" ht="13" x14ac:dyDescent="0.3">
      <c r="A28" s="18" t="s">
        <v>186</v>
      </c>
      <c r="B28" s="17"/>
      <c r="C28" s="17"/>
      <c r="D28" s="17"/>
      <c r="E28" s="17"/>
    </row>
    <row r="29" spans="1:6" ht="12.75" customHeight="1" x14ac:dyDescent="0.25">
      <c r="A29" s="20" t="s">
        <v>157</v>
      </c>
      <c r="B29" s="17"/>
      <c r="C29" s="17"/>
      <c r="D29" s="17"/>
      <c r="E29" s="17"/>
    </row>
    <row r="30" spans="1:6" ht="13" x14ac:dyDescent="0.3">
      <c r="A30" s="20" t="s">
        <v>83</v>
      </c>
      <c r="B30" s="19"/>
      <c r="C30" s="17"/>
      <c r="D30" s="17"/>
      <c r="E30" s="17"/>
      <c r="F30" s="17"/>
    </row>
    <row r="31" spans="1:6" x14ac:dyDescent="0.25">
      <c r="A31" s="20" t="s">
        <v>172</v>
      </c>
      <c r="C31" s="17"/>
      <c r="D31" s="17"/>
      <c r="E31" s="17"/>
      <c r="F31" s="17"/>
    </row>
    <row r="32" spans="1:6" ht="12.75" customHeight="1" x14ac:dyDescent="0.25">
      <c r="A32" s="20" t="s">
        <v>173</v>
      </c>
      <c r="B32" s="25"/>
      <c r="C32" s="22"/>
      <c r="D32" s="22"/>
      <c r="E32" s="22"/>
      <c r="F32" s="22"/>
    </row>
    <row r="33" spans="1:5" x14ac:dyDescent="0.25">
      <c r="B33" s="26"/>
      <c r="C33" s="17"/>
      <c r="D33" s="17"/>
      <c r="E33" s="17"/>
    </row>
    <row r="34" spans="1:5" hidden="1" x14ac:dyDescent="0.25">
      <c r="A34" s="17"/>
      <c r="B34" s="17"/>
      <c r="C34" s="17"/>
      <c r="D34" s="17"/>
    </row>
    <row r="35" spans="1:5" ht="12.75" hidden="1" customHeight="1" x14ac:dyDescent="0.25"/>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row r="40" spans="1:5" hidden="1" x14ac:dyDescent="0.25">
      <c r="A40" s="17"/>
      <c r="B40" s="17"/>
      <c r="C40" s="17"/>
      <c r="D40" s="17"/>
      <c r="E40" s="17"/>
    </row>
    <row r="41" spans="1:5"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5 A11:A1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2 A16 A17 A18 A19 A20 A21 A22 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B11:B12 B13:B25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31"/>
  <sheetViews>
    <sheetView topLeftCell="A2" zoomScaleNormal="100" workbookViewId="0">
      <selection activeCell="D20" sqref="D20"/>
    </sheetView>
  </sheetViews>
  <sheetFormatPr defaultColWidth="0" defaultRowHeight="12.5" zeroHeight="1" x14ac:dyDescent="0.25"/>
  <cols>
    <col min="1" max="1" width="35.7265625" customWidth="1"/>
    <col min="2" max="2" width="46.7265625" customWidth="1"/>
    <col min="3" max="3" width="22.26953125" customWidth="1"/>
    <col min="4" max="4" width="25.453125" customWidth="1"/>
    <col min="5" max="6" width="35.7265625" customWidth="1"/>
    <col min="7" max="7" width="38" customWidth="1"/>
    <col min="8" max="10" width="9.26953125" hidden="1" customWidth="1"/>
    <col min="11" max="15" width="0" hidden="1" customWidth="1"/>
  </cols>
  <sheetData>
    <row r="1" spans="1:6" ht="26.25" customHeight="1" x14ac:dyDescent="0.25">
      <c r="A1" s="146" t="s">
        <v>187</v>
      </c>
      <c r="B1" s="146"/>
      <c r="C1" s="146"/>
      <c r="D1" s="146"/>
      <c r="E1" s="146"/>
      <c r="F1" s="146"/>
    </row>
    <row r="2" spans="1:6" ht="21" customHeight="1" x14ac:dyDescent="0.25">
      <c r="A2" s="3" t="s">
        <v>114</v>
      </c>
      <c r="B2" s="144" t="str">
        <f>'Summary and sign-off'!B2:F2</f>
        <v>Ministry for Ethnic Communites</v>
      </c>
      <c r="C2" s="144"/>
      <c r="D2" s="144"/>
      <c r="E2" s="144"/>
      <c r="F2" s="144"/>
    </row>
    <row r="3" spans="1:6" ht="31" x14ac:dyDescent="0.25">
      <c r="A3" s="3" t="s">
        <v>115</v>
      </c>
      <c r="B3" s="144" t="str">
        <f>'Summary and sign-off'!B3:F3</f>
        <v>Mervin Singham</v>
      </c>
      <c r="C3" s="144"/>
      <c r="D3" s="144"/>
      <c r="E3" s="144"/>
      <c r="F3" s="144"/>
    </row>
    <row r="4" spans="1:6" ht="21" customHeight="1" x14ac:dyDescent="0.25">
      <c r="A4" s="3" t="s">
        <v>116</v>
      </c>
      <c r="B4" s="144">
        <f>'Summary and sign-off'!B4:F4</f>
        <v>45108</v>
      </c>
      <c r="C4" s="144"/>
      <c r="D4" s="144"/>
      <c r="E4" s="144"/>
      <c r="F4" s="144"/>
    </row>
    <row r="5" spans="1:6" ht="21" customHeight="1" x14ac:dyDescent="0.25">
      <c r="A5" s="3" t="s">
        <v>117</v>
      </c>
      <c r="B5" s="144">
        <f>'Summary and sign-off'!B5:F5</f>
        <v>45473</v>
      </c>
      <c r="C5" s="144"/>
      <c r="D5" s="144"/>
      <c r="E5" s="144"/>
      <c r="F5" s="144"/>
    </row>
    <row r="6" spans="1:6" ht="21" customHeight="1" x14ac:dyDescent="0.25">
      <c r="A6" s="3" t="s">
        <v>188</v>
      </c>
      <c r="B6" s="139" t="s">
        <v>85</v>
      </c>
      <c r="C6" s="139"/>
      <c r="D6" s="139"/>
      <c r="E6" s="139"/>
      <c r="F6" s="139"/>
    </row>
    <row r="7" spans="1:6" ht="21" customHeight="1" x14ac:dyDescent="0.25">
      <c r="A7" s="3" t="s">
        <v>58</v>
      </c>
      <c r="B7" s="139" t="s">
        <v>87</v>
      </c>
      <c r="C7" s="139"/>
      <c r="D7" s="139"/>
      <c r="E7" s="139"/>
      <c r="F7" s="139"/>
    </row>
    <row r="8" spans="1:6" ht="36" customHeight="1" x14ac:dyDescent="0.25">
      <c r="A8" s="149" t="s">
        <v>189</v>
      </c>
      <c r="B8" s="149"/>
      <c r="C8" s="149"/>
      <c r="D8" s="149"/>
      <c r="E8" s="149"/>
      <c r="F8" s="149"/>
    </row>
    <row r="9" spans="1:6" ht="36" customHeight="1" x14ac:dyDescent="0.25">
      <c r="A9" s="157" t="s">
        <v>190</v>
      </c>
      <c r="B9" s="158"/>
      <c r="C9" s="158"/>
      <c r="D9" s="158"/>
      <c r="E9" s="158"/>
      <c r="F9" s="158"/>
    </row>
    <row r="10" spans="1:6" ht="39" customHeight="1" x14ac:dyDescent="0.25">
      <c r="A10" s="24" t="s">
        <v>122</v>
      </c>
      <c r="B10" s="108" t="s">
        <v>191</v>
      </c>
      <c r="C10" s="108" t="s">
        <v>192</v>
      </c>
      <c r="D10" s="108" t="s">
        <v>193</v>
      </c>
      <c r="E10" s="108" t="s">
        <v>194</v>
      </c>
      <c r="F10" s="108" t="s">
        <v>195</v>
      </c>
    </row>
    <row r="11" spans="1:6" s="2" customFormat="1" ht="37.5" x14ac:dyDescent="0.25">
      <c r="A11" s="128">
        <v>45136</v>
      </c>
      <c r="B11" s="120" t="s">
        <v>196</v>
      </c>
      <c r="C11" s="121" t="s">
        <v>100</v>
      </c>
      <c r="D11" s="120" t="s">
        <v>197</v>
      </c>
      <c r="E11" s="122" t="s">
        <v>198</v>
      </c>
      <c r="F11" s="119"/>
    </row>
    <row r="12" spans="1:6" s="2" customFormat="1" ht="25" x14ac:dyDescent="0.25">
      <c r="A12" s="128">
        <v>45155</v>
      </c>
      <c r="B12" s="120" t="s">
        <v>199</v>
      </c>
      <c r="C12" s="121" t="s">
        <v>100</v>
      </c>
      <c r="D12" s="120" t="s">
        <v>200</v>
      </c>
      <c r="E12" s="122" t="s">
        <v>198</v>
      </c>
      <c r="F12" s="123"/>
    </row>
    <row r="13" spans="1:6" s="137" customFormat="1" ht="25" x14ac:dyDescent="0.25">
      <c r="A13" s="128">
        <v>45180</v>
      </c>
      <c r="B13" s="121" t="s">
        <v>224</v>
      </c>
      <c r="C13" s="121" t="s">
        <v>101</v>
      </c>
      <c r="D13" s="121" t="s">
        <v>225</v>
      </c>
      <c r="E13" s="122" t="s">
        <v>198</v>
      </c>
      <c r="F13" s="136"/>
    </row>
    <row r="14" spans="1:6" s="137" customFormat="1" ht="25" x14ac:dyDescent="0.25">
      <c r="A14" s="128">
        <v>45211</v>
      </c>
      <c r="B14" s="121" t="s">
        <v>226</v>
      </c>
      <c r="C14" s="121" t="s">
        <v>101</v>
      </c>
      <c r="D14" s="121" t="s">
        <v>227</v>
      </c>
      <c r="E14" s="122" t="s">
        <v>198</v>
      </c>
      <c r="F14" s="136"/>
    </row>
    <row r="15" spans="1:6" s="137" customFormat="1" ht="25" x14ac:dyDescent="0.25">
      <c r="A15" s="128">
        <v>45366</v>
      </c>
      <c r="B15" s="121" t="s">
        <v>228</v>
      </c>
      <c r="C15" s="121" t="s">
        <v>101</v>
      </c>
      <c r="D15" s="121" t="s">
        <v>229</v>
      </c>
      <c r="E15" s="122" t="s">
        <v>95</v>
      </c>
      <c r="F15" s="136"/>
    </row>
    <row r="16" spans="1:6" s="2" customFormat="1" ht="25" x14ac:dyDescent="0.25">
      <c r="A16" s="128">
        <v>45394</v>
      </c>
      <c r="B16" s="120" t="s">
        <v>230</v>
      </c>
      <c r="C16" s="121" t="s">
        <v>101</v>
      </c>
      <c r="D16" s="120" t="s">
        <v>231</v>
      </c>
      <c r="E16" s="122" t="s">
        <v>95</v>
      </c>
      <c r="F16" s="123"/>
    </row>
    <row r="17" spans="1:7" s="2" customFormat="1" hidden="1" x14ac:dyDescent="0.25">
      <c r="A17" s="128"/>
      <c r="B17" s="120"/>
      <c r="C17" s="121"/>
      <c r="D17" s="120"/>
      <c r="E17" s="122"/>
      <c r="F17" s="123"/>
    </row>
    <row r="18" spans="1:7" ht="34.5" customHeight="1" x14ac:dyDescent="0.25">
      <c r="A18" s="109" t="s">
        <v>201</v>
      </c>
      <c r="B18" s="110" t="s">
        <v>202</v>
      </c>
      <c r="C18" s="111">
        <f>C19+C20</f>
        <v>6</v>
      </c>
      <c r="D18" s="112" t="str">
        <f>IF(SUBTOTAL(3,C11:C17)=SUBTOTAL(103,C11:C17),'Summary and sign-off'!$A$48,'Summary and sign-off'!$A$49)</f>
        <v>Check - there are no hidden rows with data</v>
      </c>
      <c r="E18" s="145" t="str">
        <f>IF('Summary and sign-off'!F60='Summary and sign-off'!F54,'Summary and sign-off'!A52,'Summary and sign-off'!A50)</f>
        <v>Check - each entry provides sufficient information</v>
      </c>
      <c r="F18" s="145"/>
      <c r="G18" s="2"/>
    </row>
    <row r="19" spans="1:7" ht="25.5" customHeight="1" x14ac:dyDescent="0.35">
      <c r="A19" s="54"/>
      <c r="B19" s="55" t="s">
        <v>100</v>
      </c>
      <c r="C19" s="56">
        <f>COUNTIF(C11:C17,'Summary and sign-off'!A45)</f>
        <v>2</v>
      </c>
      <c r="D19" s="14"/>
      <c r="E19" s="15"/>
      <c r="F19" s="16"/>
    </row>
    <row r="20" spans="1:7" ht="25.5" customHeight="1" x14ac:dyDescent="0.35">
      <c r="A20" s="54"/>
      <c r="B20" s="55" t="s">
        <v>101</v>
      </c>
      <c r="C20" s="56">
        <f>COUNTIF(C11:C17,'Summary and sign-off'!A46)</f>
        <v>4</v>
      </c>
      <c r="D20" s="14"/>
      <c r="E20" s="15"/>
      <c r="F20" s="16"/>
    </row>
    <row r="21" spans="1:7" ht="13" x14ac:dyDescent="0.3">
      <c r="A21" s="17"/>
      <c r="B21" s="18"/>
      <c r="C21" s="17"/>
      <c r="D21" s="19"/>
      <c r="E21" s="19"/>
      <c r="F21" s="17"/>
    </row>
    <row r="22" spans="1:7" ht="13" x14ac:dyDescent="0.3">
      <c r="A22" s="18" t="s">
        <v>186</v>
      </c>
      <c r="B22" s="18"/>
      <c r="C22" s="18"/>
      <c r="D22" s="18"/>
      <c r="E22" s="18"/>
      <c r="F22" s="18"/>
    </row>
    <row r="23" spans="1:7" ht="12.75" customHeight="1" x14ac:dyDescent="0.25">
      <c r="A23" s="20" t="s">
        <v>157</v>
      </c>
      <c r="B23" s="17"/>
      <c r="C23" s="17"/>
      <c r="D23" s="17"/>
      <c r="E23" s="17"/>
    </row>
    <row r="24" spans="1:7" ht="13" x14ac:dyDescent="0.3">
      <c r="A24" s="20" t="s">
        <v>83</v>
      </c>
      <c r="B24" s="19"/>
      <c r="C24" s="17"/>
      <c r="D24" s="17"/>
      <c r="E24" s="17"/>
      <c r="F24" s="17"/>
    </row>
    <row r="25" spans="1:7" ht="13" x14ac:dyDescent="0.3">
      <c r="A25" s="20" t="s">
        <v>203</v>
      </c>
      <c r="B25" s="21"/>
      <c r="C25" s="21"/>
      <c r="D25" s="21"/>
      <c r="E25" s="21"/>
      <c r="F25" s="21"/>
    </row>
    <row r="26" spans="1:7" ht="12.75" customHeight="1" x14ac:dyDescent="0.25">
      <c r="A26" s="20" t="s">
        <v>204</v>
      </c>
      <c r="B26" s="17"/>
      <c r="C26" s="17"/>
      <c r="D26" s="17"/>
      <c r="E26" s="17"/>
      <c r="F26" s="17"/>
    </row>
    <row r="27" spans="1:7" ht="13.25" customHeight="1" x14ac:dyDescent="0.25">
      <c r="A27" s="20" t="s">
        <v>205</v>
      </c>
      <c r="B27" s="17"/>
      <c r="C27" s="17"/>
      <c r="D27" s="17"/>
      <c r="E27" s="17"/>
      <c r="F27" s="17"/>
    </row>
    <row r="28" spans="1:7" x14ac:dyDescent="0.25">
      <c r="A28" s="20" t="s">
        <v>206</v>
      </c>
      <c r="C28" s="17"/>
      <c r="D28" s="17"/>
      <c r="E28" s="17"/>
      <c r="F28" s="17"/>
    </row>
    <row r="29" spans="1:7" ht="12.75" customHeight="1" x14ac:dyDescent="0.25">
      <c r="A29" s="20" t="s">
        <v>173</v>
      </c>
      <c r="B29" s="20"/>
      <c r="C29" s="22"/>
      <c r="D29" s="22"/>
      <c r="E29" s="22"/>
      <c r="F29" s="22"/>
    </row>
    <row r="30" spans="1:7" ht="12.75" customHeight="1" x14ac:dyDescent="0.25">
      <c r="A30" s="20"/>
      <c r="B30" s="20"/>
      <c r="C30" s="22"/>
      <c r="D30" s="22"/>
      <c r="E30" s="22"/>
      <c r="F30" s="22"/>
    </row>
    <row r="31" spans="1:7" ht="12.75" customHeight="1" x14ac:dyDescent="0.25">
      <c r="A31" s="20"/>
      <c r="B31" s="20"/>
      <c r="C31" s="22"/>
      <c r="D31" s="22"/>
      <c r="E31" s="22"/>
      <c r="F31" s="22"/>
    </row>
    <row r="32" spans="1:7" ht="12.75" hidden="1" customHeight="1" x14ac:dyDescent="0.25">
      <c r="A32" s="20"/>
      <c r="B32" s="20"/>
      <c r="C32" s="22"/>
      <c r="D32" s="22"/>
      <c r="E32" s="22"/>
      <c r="F32" s="22"/>
    </row>
    <row r="33" spans="1:6" x14ac:dyDescent="0.25"/>
    <row r="34" spans="1:6" x14ac:dyDescent="0.25"/>
    <row r="35" spans="1:6" ht="13" hidden="1" x14ac:dyDescent="0.3">
      <c r="A35" s="18"/>
      <c r="B35" s="18"/>
      <c r="C35" s="18"/>
      <c r="D35" s="18"/>
      <c r="E35" s="18"/>
      <c r="F35" s="18"/>
    </row>
    <row r="36" spans="1:6" ht="13" hidden="1" x14ac:dyDescent="0.3">
      <c r="A36" s="18"/>
      <c r="B36" s="18"/>
      <c r="C36" s="18"/>
      <c r="D36" s="18"/>
      <c r="E36" s="18"/>
      <c r="F36" s="18"/>
    </row>
    <row r="37" spans="1:6" ht="13" hidden="1" x14ac:dyDescent="0.3">
      <c r="A37" s="18"/>
      <c r="B37" s="18"/>
      <c r="C37" s="18"/>
      <c r="D37" s="18"/>
      <c r="E37" s="18"/>
      <c r="F37" s="18"/>
    </row>
    <row r="38" spans="1:6" ht="13" hidden="1" x14ac:dyDescent="0.3">
      <c r="A38" s="18"/>
      <c r="B38" s="18"/>
      <c r="C38" s="18"/>
      <c r="D38" s="18"/>
      <c r="E38" s="18"/>
      <c r="F38" s="18"/>
    </row>
    <row r="39" spans="1:6" ht="13" hidden="1" x14ac:dyDescent="0.3">
      <c r="A39" s="18"/>
      <c r="B39" s="18"/>
      <c r="C39" s="18"/>
      <c r="D39" s="18"/>
      <c r="E39" s="18"/>
      <c r="F39" s="18"/>
    </row>
    <row r="40" spans="1:6" x14ac:dyDescent="0.25"/>
    <row r="41" spans="1:6" x14ac:dyDescent="0.25"/>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sheetData>
  <sheetProtection sheet="1"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xWindow="214" yWindow="62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214" yWindow="621"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C11:C17</xm:sqref>
        </x14:dataValidation>
        <x14:dataValidation type="list" errorStyle="information" operator="greaterThan" allowBlank="1" showInputMessage="1" prompt="Provide specific $ value if possible" xr:uid="{00000000-0002-0000-0500-000003000000}">
          <x14:formula1>
            <xm:f>'Summary and sign-off'!$A$39:$A$44</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882C0F53EC70E34A812856048E8AD276" ma:contentTypeVersion="0" ma:contentTypeDescription="Administration Document" ma:contentTypeScope="" ma:versionID="bfede21035dd631265c7d00869a5ec07">
  <xsd:schema xmlns:xsd="http://www.w3.org/2001/XMLSchema" xmlns:xs="http://www.w3.org/2001/XMLSchema" xmlns:p="http://schemas.microsoft.com/office/2006/metadata/properties" xmlns:ns3="01be4277-2979-4a68-876d-b92b25fceece" xmlns:ns4="85311de4-afe1-4671-a683-c93bf693c152" targetNamespace="http://schemas.microsoft.com/office/2006/metadata/properties" ma:root="true" ma:fieldsID="e9b006a57795f519f1fffc6688eff0d4" ns3:_="" ns4:_="">
    <xsd:import namespace="01be4277-2979-4a68-876d-b92b25fceece"/>
    <xsd:import namespace="85311de4-afe1-4671-a683-c93bf693c152"/>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i0c2a2b75028473eac955ddb895c8cbb" minOccurs="0"/>
                <xsd:element ref="ns3:C3DateOf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caf61cd4-0327-4679-8f8a-6e41773e81e7" ma:termSetId="a86d9efd-8d6a-464a-916a-4676e2ac499c" ma:anchorId="05c6ad8a-4088-4845-8b67-41eaec3b1d83" ma:open="true" ma:isKeyword="false">
      <xsd:complexType>
        <xsd:sequence>
          <xsd:element ref="pc:Terms" minOccurs="0" maxOccurs="1"/>
        </xsd:sequence>
      </xsd:complexType>
    </xsd:element>
    <xsd:element name="C3DateOfMeeting" ma:index="22" nillable="true" ma:displayName="Date Of Meeting" ma:format="DateOnly" ma:internalName="C3DateOfMeeting"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DIANotes" ma:index="17"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8"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i0c2a2b75028473eac955ddb895c8cbb" ma:index="20" nillable="true" ma:taxonomy="true" ma:internalName="i0c2a2b75028473eac955ddb895c8cbb" ma:taxonomyFieldName="DIAAdministrationDocumentType" ma:displayName="Administration Document Type" ma:readOnly="false" ma:default="" ma:fieldId="{20c2a2b7-5028-473e-ac95-5ddb895c8cbb}" ma:sspId="caf61cd4-0327-4679-8f8a-6e41773e81e7" ma:termSetId="eaa7675e-2d63-44d2-9e06-85d5e73ce36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C3TopicNote>
    <TaxCatchAll xmlns="85311de4-afe1-4671-a683-c93bf693c152">
      <Value>23</Value>
      <Value>1</Value>
    </TaxCatchAll>
    <C3DateOfMeeting xmlns="01be4277-2979-4a68-876d-b92b25fceece">2023-07-27T12:00:00+00:00</C3DateOfMeeting>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jeb09f582616404f9d46a5642ee103c2>
    <DIANotes xmlns="85311de4-afe1-4671-a683-c93bf693c152" xsi:nil="true"/>
    <_dlc_DocId xmlns="85311de4-afe1-4671-a683-c93bf693c152">C326EWCD6JZ2-930416076-77</_dlc_DocId>
    <_dlc_DocIdUrl xmlns="85311de4-afe1-4671-a683-c93bf693c152">
      <Url>https://dia.cohesion.net.nz/sites/TEA/MECT/TM/_layouts/15/DocIdRedir.aspx?ID=C326EWCD6JZ2-930416076-77</Url>
      <Description>C326EWCD6JZ2-930416076-77</Description>
    </_dlc_DocIdUrl>
    <i0c2a2b75028473eac955ddb895c8cbb xmlns="85311de4-afe1-4671-a683-c93bf693c152">
      <Terms xmlns="http://schemas.microsoft.com/office/infopath/2007/PartnerControls"/>
    </i0c2a2b75028473eac955ddb895c8cb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2609E6-67DA-4292-9F18-3B4268F5B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dcmitype/"/>
    <ds:schemaRef ds:uri="http://schemas.microsoft.com/office/infopath/2007/PartnerControls"/>
    <ds:schemaRef ds:uri="85311de4-afe1-4671-a683-c93bf693c152"/>
    <ds:schemaRef ds:uri="01be4277-2979-4a68-876d-b92b25fceece"/>
    <ds:schemaRef ds:uri="http://www.w3.org/XML/1998/namespac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93AC8AEE-17BD-40E5-8398-BF3D4A1AD7B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Chief-executive-gifts-benefits-and-expenses-Disclosure-Workbook 2023-24 - Final version as at 8 July 2024</dc:title>
  <dc:subject/>
  <dc:creator>mortensenm</dc:creator>
  <cp:keywords/>
  <dc:description>Version 7 - for review by SIT - ready 2/10/18</dc:description>
  <cp:lastModifiedBy>Paul Tryon</cp:lastModifiedBy>
  <cp:revision/>
  <cp:lastPrinted>2024-07-02T19:55:27Z</cp:lastPrinted>
  <dcterms:created xsi:type="dcterms:W3CDTF">2010-10-17T20:59:02Z</dcterms:created>
  <dcterms:modified xsi:type="dcterms:W3CDTF">2024-07-08T21:01:07Z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0x0101005496552013C0BA46BE88192D5C6EB20B00351512A5ABB74CC687DC2977C156D0BF00882C0F53EC70E34A812856048E8AD276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2928bfa5-e5d2-467d-b7db-5cb776723761</vt:lpwstr>
  </property>
  <property fmtid="{D5CDD505-2E9C-101B-9397-08002B2CF9AE}" pid="10" name="SharedWithUsers">
    <vt:lpwstr>87;#Andrei Zubkov;#157;#Alison Barrett;#90;#Kate Mitchell;#303;#Elaine Loon;#8173;#Teena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DIAPlanningDocumentType">
    <vt:lpwstr/>
  </property>
  <property fmtid="{D5CDD505-2E9C-101B-9397-08002B2CF9AE}" pid="14" name="C3Topic">
    <vt:lpwstr/>
  </property>
  <property fmtid="{D5CDD505-2E9C-101B-9397-08002B2CF9AE}" pid="15" name="DIAEmailContentType">
    <vt:lpwstr>23;#Correspondence|dcd6b05f-dc80-4336-b228-09aebf3d212c</vt:lpwstr>
  </property>
  <property fmtid="{D5CDD505-2E9C-101B-9397-08002B2CF9AE}" pid="16" name="DIASecurityClassification">
    <vt:lpwstr>1;#UNCLASSIFIED|875d92a8-67e2-4a32-9472-8fe99549e1eb</vt:lpwstr>
  </property>
  <property fmtid="{D5CDD505-2E9C-101B-9397-08002B2CF9AE}" pid="17" name="DIAMeetingDocumentType">
    <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DIAAdministrationDocumentType">
    <vt:lpwstr/>
  </property>
  <property fmtid="{D5CDD505-2E9C-101B-9397-08002B2CF9AE}" pid="21" name="DIAReportDocumentType">
    <vt:lpwstr/>
  </property>
  <property fmtid="{D5CDD505-2E9C-101B-9397-08002B2CF9AE}" pid="22" name="ed60e69bc4dc419ea4123b95e405f618">
    <vt:lpwstr/>
  </property>
  <property fmtid="{D5CDD505-2E9C-101B-9397-08002B2CF9AE}" pid="23" name="o1bb36cab8364050b628311b6e55db02">
    <vt:lpwstr/>
  </property>
</Properties>
</file>